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CORP\Desktop\Мониторинг согласно Приказа №255 от 17.10.2016\Материалы к проекту отчета об исполнении бюджета за 2023 год\2023 год\"/>
    </mc:Choice>
  </mc:AlternateContent>
  <xr:revisionPtr revIDLastSave="0" documentId="13_ncr:1_{3196994A-4361-4CF3-BC75-7E262C6457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5" r:id="rId1"/>
  </sheets>
  <definedNames>
    <definedName name="_xlnm.Print_Titles" localSheetId="0">Лист1!$5:$6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1" i="5" l="1"/>
  <c r="K91" i="5"/>
  <c r="M90" i="5"/>
  <c r="K90" i="5"/>
  <c r="M89" i="5"/>
  <c r="K89" i="5"/>
  <c r="H89" i="5"/>
  <c r="F89" i="5"/>
  <c r="M88" i="5"/>
  <c r="K88" i="5"/>
  <c r="H88" i="5"/>
  <c r="F88" i="5"/>
  <c r="M86" i="5"/>
  <c r="K86" i="5"/>
  <c r="H86" i="5"/>
  <c r="F86" i="5"/>
  <c r="M109" i="5"/>
  <c r="K109" i="5"/>
  <c r="M108" i="5"/>
  <c r="K108" i="5"/>
  <c r="H108" i="5"/>
  <c r="F108" i="5"/>
  <c r="M103" i="5"/>
  <c r="K103" i="5"/>
  <c r="M102" i="5"/>
  <c r="K102" i="5"/>
  <c r="H102" i="5"/>
  <c r="F102" i="5"/>
  <c r="M97" i="5"/>
  <c r="K97" i="5"/>
  <c r="H60" i="5"/>
  <c r="F60" i="5"/>
  <c r="M60" i="5"/>
  <c r="K60" i="5"/>
  <c r="M59" i="5"/>
  <c r="K59" i="5"/>
  <c r="H59" i="5"/>
  <c r="F59" i="5"/>
  <c r="M17" i="5"/>
  <c r="K17" i="5"/>
  <c r="H17" i="5"/>
  <c r="F17" i="5"/>
  <c r="M48" i="5"/>
  <c r="K48" i="5"/>
  <c r="H49" i="5"/>
  <c r="K31" i="5"/>
  <c r="M29" i="5"/>
  <c r="K29" i="5"/>
  <c r="M19" i="5"/>
  <c r="K19" i="5"/>
  <c r="K22" i="5"/>
  <c r="K21" i="5"/>
  <c r="M32" i="5"/>
  <c r="K32" i="5"/>
  <c r="M31" i="5"/>
  <c r="M22" i="5"/>
  <c r="M21" i="5"/>
  <c r="M38" i="5"/>
  <c r="K38" i="5"/>
  <c r="K40" i="5"/>
  <c r="M42" i="5"/>
  <c r="K42" i="5"/>
  <c r="M40" i="5"/>
  <c r="P127" i="5"/>
  <c r="N127" i="5"/>
  <c r="P84" i="5"/>
  <c r="N84" i="5"/>
  <c r="F49" i="5" l="1"/>
  <c r="P15" i="5" l="1"/>
  <c r="N15" i="5"/>
  <c r="M107" i="5"/>
  <c r="K107" i="5"/>
  <c r="H106" i="5"/>
  <c r="F106" i="5"/>
  <c r="H91" i="5" l="1"/>
  <c r="F91" i="5"/>
  <c r="M116" i="5"/>
  <c r="K116" i="5"/>
  <c r="H117" i="5"/>
  <c r="F117" i="5"/>
  <c r="H116" i="5"/>
  <c r="F116" i="5"/>
  <c r="M93" i="5" l="1"/>
  <c r="K93" i="5"/>
  <c r="H93" i="5"/>
  <c r="F93" i="5"/>
  <c r="H92" i="5"/>
  <c r="F92" i="5"/>
  <c r="H90" i="5"/>
  <c r="F90" i="5"/>
  <c r="F24" i="5" l="1"/>
  <c r="H47" i="5"/>
  <c r="F47" i="5"/>
  <c r="H46" i="5"/>
  <c r="F46" i="5"/>
  <c r="H45" i="5"/>
  <c r="F45" i="5"/>
  <c r="F43" i="5"/>
  <c r="H37" i="5"/>
  <c r="F37" i="5"/>
  <c r="H34" i="5"/>
  <c r="H33" i="5"/>
  <c r="F34" i="5"/>
  <c r="F33" i="5"/>
  <c r="K119" i="5" l="1"/>
  <c r="K106" i="5"/>
  <c r="M92" i="5" l="1"/>
  <c r="K92" i="5"/>
  <c r="P79" i="5" l="1"/>
  <c r="N79" i="5"/>
  <c r="P51" i="5"/>
  <c r="N51" i="5"/>
  <c r="H43" i="5" l="1"/>
  <c r="H24" i="5" l="1"/>
  <c r="N128" i="5" l="1"/>
  <c r="P128" i="5"/>
</calcChain>
</file>

<file path=xl/sharedStrings.xml><?xml version="1.0" encoding="utf-8"?>
<sst xmlns="http://schemas.openxmlformats.org/spreadsheetml/2006/main" count="587" uniqueCount="233">
  <si>
    <t>Наименование муниципальной услуги (работы)</t>
  </si>
  <si>
    <t>наименование показателя</t>
  </si>
  <si>
    <t>единица измерения</t>
  </si>
  <si>
    <t>утверждено в муниципальном задании</t>
  </si>
  <si>
    <t>исполнено на отчетную дату</t>
  </si>
  <si>
    <t>Человек</t>
  </si>
  <si>
    <t>Процент</t>
  </si>
  <si>
    <t>Итого</t>
  </si>
  <si>
    <t>физические лица</t>
  </si>
  <si>
    <t>человек</t>
  </si>
  <si>
    <t>единиц</t>
  </si>
  <si>
    <t>количество клубных формирований</t>
  </si>
  <si>
    <t>х</t>
  </si>
  <si>
    <t>процент</t>
  </si>
  <si>
    <t>Доля своевременно устраненных общеобразовательным учреждением нарушений, выявленных в результате 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</si>
  <si>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t xml:space="preserve"> 1. Реализация основных общеобразовательных программ дошкольного образования</t>
  </si>
  <si>
    <t>Объем субсидии на выполнение мун.задания на оказание услуги (выполнение работы), тыс. руб.</t>
  </si>
  <si>
    <t>Количество участников</t>
  </si>
  <si>
    <t>Единиц</t>
  </si>
  <si>
    <t>1. Обеспечение участия лиц, проходящих спортивную подготовку, в спортивных соревнованиях</t>
  </si>
  <si>
    <t>1. 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</si>
  <si>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2. Обеспечение безопасности населения на водных объектах</t>
  </si>
  <si>
    <t>4. Мероприятия в сфере гражданской обороны</t>
  </si>
  <si>
    <t>Количество обученного населения</t>
  </si>
  <si>
    <t>Время реагирования на ЧС</t>
  </si>
  <si>
    <t>не более 10 минут</t>
  </si>
  <si>
    <t>Соблюдение сроков выполнения поисковых и аварийно-спасательных работ. Количество выездов спасателей на АСР со спасением людей или оказанием помощи</t>
  </si>
  <si>
    <t>Отсутствие жалоб на бездействие</t>
  </si>
  <si>
    <t>Снижение гибели людей на водных акваториях</t>
  </si>
  <si>
    <t>Количество обследованных водоемов</t>
  </si>
  <si>
    <t>Число зафиксированных нарушений стандарта качества</t>
  </si>
  <si>
    <t>человеко-дней</t>
  </si>
  <si>
    <t>Уровень соответствия учебного плана образовательного учреждения требованиям федерального базисного учебного плана</t>
  </si>
  <si>
    <t>Доля детей, осваивающих дополнительные образовательные программы в образовательном учреждении</t>
  </si>
  <si>
    <t>Количество детей, осваивающих дополнительные образовательные программы в образовательном учреждении</t>
  </si>
  <si>
    <t xml:space="preserve">Количество участников </t>
  </si>
  <si>
    <t>количество участников</t>
  </si>
  <si>
    <t>пропускная способность</t>
  </si>
  <si>
    <t>Отдел физкультуры и спорта г. Свободного</t>
  </si>
  <si>
    <t>тысяча квадратных метров</t>
  </si>
  <si>
    <t>Эксплуатируемая площадь</t>
  </si>
  <si>
    <t>2. Содержание (эксплуатация) имущества, находящегося в государственной (муниципальной) собственности</t>
  </si>
  <si>
    <t>Управление по использованию муниципального имущества и землепользованию. Администрации г.Свободного</t>
  </si>
  <si>
    <t>штук</t>
  </si>
  <si>
    <t>количество документов</t>
  </si>
  <si>
    <t>в интересах общества</t>
  </si>
  <si>
    <t>человеко-час</t>
  </si>
  <si>
    <t>2. Реализация дополнительных общеразвивающих программ</t>
  </si>
  <si>
    <t>Отдел культуры города Свободного</t>
  </si>
  <si>
    <t>Доля родителей (законных представителей) удовлетворенных условиями и качеством предоставляемой образовательной услуги</t>
  </si>
  <si>
    <t>Доля детей ставших победителями и призерами всероссийских и международных мероприятий</t>
  </si>
  <si>
    <t>Доля родителей (законных представителей), удовлетворенных условиями и качеством предоставляемой услуги</t>
  </si>
  <si>
    <t>физические лица без ограничения возможностей здоровья, физические лица с ограниченными возможностями зоровья, физические лица</t>
  </si>
  <si>
    <t>обеспечение доступности качественного образования, обеспечение равного доступа к образованию для всех обучающихся с учетом разнообразия особых  образовательных потребностей и индивидуальных возможностей, минимизация регулирующих  требований  к учреждениям дошкольного образования  при сохранении 100-процентного качества услуг и безопасности условий их предоставления</t>
  </si>
  <si>
    <t>Управление образования администрации города Свободного</t>
  </si>
  <si>
    <t>6. Обеспечение безопасности населения на водных объектах</t>
  </si>
  <si>
    <t xml:space="preserve">Количество выездов на ЧС </t>
  </si>
  <si>
    <t>5. 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</si>
  <si>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не менее 5</t>
  </si>
  <si>
    <t>Население, охваченное обучением вопросам гражданской оброны и действиям в чрезвычайной ситуации</t>
  </si>
  <si>
    <t>минута</t>
  </si>
  <si>
    <t>3. 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</si>
  <si>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Оказание помощи и спасение людей на водоемах города</t>
  </si>
  <si>
    <t>Администрация города Свободного</t>
  </si>
  <si>
    <t>Органы государственной исполнительной власти и местного самоуправления, физические и юридические лица</t>
  </si>
  <si>
    <t xml:space="preserve">не менее 5 </t>
  </si>
  <si>
    <t>1. Организация и осуществление транспортного обслуживания должностных лиц государственных органов и органов государственных учреждений</t>
  </si>
  <si>
    <t>единица</t>
  </si>
  <si>
    <t xml:space="preserve">единица </t>
  </si>
  <si>
    <t>машиночасы работы автомобилей</t>
  </si>
  <si>
    <t>Присмотр и уход</t>
  </si>
  <si>
    <t>Обеспечение доступности качественного образования, обеспечение равного доступа к образованию для всех обучающихся с учетомразнообразия особых  образовательных потребностей и индивидуальных возможностей, минимизация регулирующих  требований  к учреждениям дошкольного образования  при сохранении 100-процентного качества услуг и безопасности условий их предоставления</t>
  </si>
  <si>
    <t>Категории потребителей муниципальной услуги (работы)</t>
  </si>
  <si>
    <t>Показатель качества муниципальной услуги (работы)</t>
  </si>
  <si>
    <t>Показатель объема муниципальной услуги (работы)</t>
  </si>
  <si>
    <t>количество человеко-часов</t>
  </si>
  <si>
    <t>чел.</t>
  </si>
  <si>
    <t>5. Реализация дополнительных общеобразовательных общеразвивающих программ</t>
  </si>
  <si>
    <t>количество выставок</t>
  </si>
  <si>
    <t>юридические лица, физческие лица</t>
  </si>
  <si>
    <t>количество проведенных мероприятий</t>
  </si>
  <si>
    <t>количество участников мероприятий</t>
  </si>
  <si>
    <t>утверждено</t>
  </si>
  <si>
    <t>исполнено</t>
  </si>
  <si>
    <t>Показатель, характеризующий содержание работы</t>
  </si>
  <si>
    <t>Обеспечение повседневной оперативной деятельности</t>
  </si>
  <si>
    <t>Поиск и спасение людей на водных объектах</t>
  </si>
  <si>
    <t>поисково-спасательные работы на водных объектах</t>
  </si>
  <si>
    <t>Обеспечение реагирования на чрезвычайные ситуации</t>
  </si>
  <si>
    <t>Подготовка и обучение неработающего населения в области гражданской обороны</t>
  </si>
  <si>
    <t>Поисковые и аварийно-спасательные работы (за исключением работ на водных объектах)</t>
  </si>
  <si>
    <t>Обеспечение безопасности на водных объектах</t>
  </si>
  <si>
    <t>Автотранспортное обслуживание должностных лиц государственных органов и государственных учреждений в случаях, установленных нормативными правовыми актами субъектов РФ, органов местного самоуправления</t>
  </si>
  <si>
    <t>Государственные, учреждения, органы государтсвенной власти, органы местного самоуправления</t>
  </si>
  <si>
    <t xml:space="preserve">Бесперебойное тепло-, водо-, энергообеспечение. </t>
  </si>
  <si>
    <t>физические лица в возрасте до 8 лет</t>
  </si>
  <si>
    <t>Муниципальный</t>
  </si>
  <si>
    <t>количество мероприятий</t>
  </si>
  <si>
    <t>Межмуниципальные</t>
  </si>
  <si>
    <t>Количество мероприятий</t>
  </si>
  <si>
    <t xml:space="preserve">Баскетбол </t>
  </si>
  <si>
    <t>Физические лица</t>
  </si>
  <si>
    <t>Волейбол</t>
  </si>
  <si>
    <t>Легкая атлетика</t>
  </si>
  <si>
    <t>11. Спортивная подготовка по олимпийским видам спорта</t>
  </si>
  <si>
    <t>Лыжные гонки</t>
  </si>
  <si>
    <t>Плавание</t>
  </si>
  <si>
    <t>Футбол</t>
  </si>
  <si>
    <t>Хоккей</t>
  </si>
  <si>
    <t>Самбо</t>
  </si>
  <si>
    <t>2.Обеспечение участия лиц, проходящих спортивную подготовку, в спортивных соревнованиях</t>
  </si>
  <si>
    <t>Межмуниципальный</t>
  </si>
  <si>
    <t>16. Спортивная подготовка по олимпийским видам спорта</t>
  </si>
  <si>
    <t>Все виды представленных музейных предметов и музейных коллекций</t>
  </si>
  <si>
    <t>Доля опубликованных на экспозициях и выствках музейных предметов за отчетный период от общего количества предмсетов музейного фонда учреждения (вне стационара)</t>
  </si>
  <si>
    <t>количество музейных предметов основного Музейного фонда учреждения, опубликованных на экспозициях и выставках за отчетный период (в стационарных условиях)</t>
  </si>
  <si>
    <t>число посетителей (Вне стационара)</t>
  </si>
  <si>
    <t>число посетителей (Удалено через сеть интернет)</t>
  </si>
  <si>
    <t>число посетителей (В стационарных условиях, платно)</t>
  </si>
  <si>
    <t>количество предметов музейного фонда</t>
  </si>
  <si>
    <t>количество экспозиций (вне стационара)</t>
  </si>
  <si>
    <t>количество экспозиций (в стационарных условиях)</t>
  </si>
  <si>
    <t>количество посетителей (вне стационара)</t>
  </si>
  <si>
    <t xml:space="preserve">человек </t>
  </si>
  <si>
    <t>количество посетителей (в стационарных условиях)</t>
  </si>
  <si>
    <t>Культурно-массовые (иные зрелищные мероприятия)</t>
  </si>
  <si>
    <t>Все виды библиотечного обслуживания</t>
  </si>
  <si>
    <t>Динамика посещений пользователей библиотеки (реальных и удаленных) по сравнению с предыдущим годом (удалено ч/з интернет)</t>
  </si>
  <si>
    <t>Динамика посещений пользователей библиотеки (реальных и удаленных) по сравнению с предыдущим годом (в стационарных условиях)</t>
  </si>
  <si>
    <t>Динамика посещений пользователей библиотеки (реальных и удаленных) по сравнению с предыдущим годом (вне стационара)</t>
  </si>
  <si>
    <t>количество посещений (удалено ч/з интернет)</t>
  </si>
  <si>
    <t>количество посещений (в стационарных условиях)</t>
  </si>
  <si>
    <t>количество посещений (вне стационара)</t>
  </si>
  <si>
    <t>Доля единиц хранения документов библиотечного фонда в открытом доступе от общего библиотечного фонда (в стационарных условиях)</t>
  </si>
  <si>
    <t>Средняя посещаемость библиотеки на одного пользователя</t>
  </si>
  <si>
    <t>количество консультаций</t>
  </si>
  <si>
    <t>количество разработанных документов</t>
  </si>
  <si>
    <t>количество отчетов</t>
  </si>
  <si>
    <t>1. Реализация дополнительных предпрофессиональных программ в области искусства</t>
  </si>
  <si>
    <t>Фортепиано</t>
  </si>
  <si>
    <t>Живопись</t>
  </si>
  <si>
    <t>Хоровое пение</t>
  </si>
  <si>
    <t>Хореографическое творчество</t>
  </si>
  <si>
    <t>Народные инструменты</t>
  </si>
  <si>
    <t>Художественная</t>
  </si>
  <si>
    <t>3. Организация и проведение культурно-массовых мероприятий</t>
  </si>
  <si>
    <t>4. Организация деятельности клубных формирований и формирований самодеятельного народного творчества</t>
  </si>
  <si>
    <t>5. Библиотечное, библиографическое и информационное обслуживание пользователей библиотеки</t>
  </si>
  <si>
    <t>6. Формирование, учет, изучение, обеспечение физического сохранения и безопасности фондов библиотеки</t>
  </si>
  <si>
    <t>7. Библиографическая обработка документов, создание каталогов</t>
  </si>
  <si>
    <t>8. Методическое обеспечение в области библиотечного дела</t>
  </si>
  <si>
    <t>9. Публичный показ музейных предметов, музейных коллекций</t>
  </si>
  <si>
    <t>10. Формирование, учет, изучение, обеспечение физического сохранения и безопасности музейных предметов, музейных коллекций</t>
  </si>
  <si>
    <t>11. Создание экспозицей (выставок) музеев</t>
  </si>
  <si>
    <t>ИТОГО по ведомствам</t>
  </si>
  <si>
    <t>Тяжелая атлетика</t>
  </si>
  <si>
    <t>Гиревой спорт</t>
  </si>
  <si>
    <t>Киокусинкай</t>
  </si>
  <si>
    <t>Спортивное ориентирование</t>
  </si>
  <si>
    <t>Качество знаний</t>
  </si>
  <si>
    <t>Успеваемость</t>
  </si>
  <si>
    <t>Доля педагогических работников, которым при прохлждении аттестации присвоена первая или высшая категория</t>
  </si>
  <si>
    <t>Повышение квалификации (или) профессиональная переподготовка</t>
  </si>
  <si>
    <t>Доля педагогических работников, которым при прохождении аттестации присвоена первая или высшая категория</t>
  </si>
  <si>
    <t>Повышение квалификации и (или) профессиональная переподготовка</t>
  </si>
  <si>
    <t>17. Спортивная подготовка по олимпийским видам спорта</t>
  </si>
  <si>
    <t>18. Спортивная подготовка по олимпийским видам спорта</t>
  </si>
  <si>
    <t>Отклонение достигнутых результатов от запланированных планом мероприятий</t>
  </si>
  <si>
    <t>шт.</t>
  </si>
  <si>
    <t>удовлетворенность участников организацией мероприятий (наличие/отсутствие претензий)</t>
  </si>
  <si>
    <t>не указано</t>
  </si>
  <si>
    <t>Наличие обоснованных жалоб</t>
  </si>
  <si>
    <t>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</si>
  <si>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Число лиц, прошедших спортивную подготовку на этапах спортивной подготовки</t>
  </si>
  <si>
    <t>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</si>
  <si>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</si>
  <si>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3.Обеспечение участия лиц, проходящих спортивную подготовку, в спортивных соревнованиях</t>
  </si>
  <si>
    <t>Региональный</t>
  </si>
  <si>
    <t>4. Организация и проведение официальных спортивных мероприятий</t>
  </si>
  <si>
    <t>5. Организация и проведение официальных спортивных мероприятий</t>
  </si>
  <si>
    <t>чел/час</t>
  </si>
  <si>
    <t>Гандбол</t>
  </si>
  <si>
    <t>не укзано</t>
  </si>
  <si>
    <t>6. Организация и проведение официальных физкультурных (физкультурно-оздоровительных) мероприятий</t>
  </si>
  <si>
    <t>7. Организация и проведение официальных физкультурных (физкультурно-оздоровительных) мероприятий</t>
  </si>
  <si>
    <t>8.  Организация и проведение физкультурных и спортивных мероприятий в рамках Всероссийского физкультурно- спортивного комплекса "Готов к труду и обороне " (ГТО) (за исключением тестирования выполнения нормативов испытаний комплекса ГТО)</t>
  </si>
  <si>
    <t>9. Проведение тестирования выполнения нормативов испытаний (тестов) комплекса ГТО</t>
  </si>
  <si>
    <t>10. Обеспечение доступа к объектам спорта</t>
  </si>
  <si>
    <t>12. Спортивная подготовка по олимпийским видам спорта</t>
  </si>
  <si>
    <t>13. Спортивная подготовка по олимпийским видам спорта</t>
  </si>
  <si>
    <r>
      <rPr>
        <sz val="10"/>
        <rFont val="Times New Roman"/>
        <family val="1"/>
        <charset val="204"/>
      </rPr>
      <t>14</t>
    </r>
    <r>
      <rPr>
        <sz val="10"/>
        <color rgb="FFFF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Спортивная подготовка по олимпийским видам спорта</t>
    </r>
  </si>
  <si>
    <r>
      <rPr>
        <sz val="10"/>
        <rFont val="Times New Roman"/>
        <family val="1"/>
        <charset val="204"/>
      </rPr>
      <t>15.</t>
    </r>
    <r>
      <rPr>
        <sz val="10"/>
        <color theme="1"/>
        <rFont val="Times New Roman"/>
        <family val="1"/>
        <charset val="204"/>
      </rPr>
      <t xml:space="preserve"> Спортивная подготовка по олимпийским видам спорта</t>
    </r>
  </si>
  <si>
    <t>19. Спортивная подготовка по олимпийским видам спорта</t>
  </si>
  <si>
    <t>20. Спортивная подготовка по олимпийским видам спорта</t>
  </si>
  <si>
    <t>21. Спортивная подготовка по неолимпийским видам спорта</t>
  </si>
  <si>
    <t>22. Спортивная подготовка по неолимпийским видам спорта</t>
  </si>
  <si>
    <t>23. Спортивная подготовка по неолимпийским видам спорта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</si>
  <si>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 (постоянно)</t>
  </si>
  <si>
    <t>3. Организация и содержание мест захоронения</t>
  </si>
  <si>
    <t>юридические и физические лица</t>
  </si>
  <si>
    <t>Содержание территорий муниципальных кладбищ (постоянно)</t>
  </si>
  <si>
    <t xml:space="preserve">Выполнение перечня по текущему содержанию и ремонту благоустройства и озеленения </t>
  </si>
  <si>
    <t>Площадь текущего содержания и ремонта кладбищ</t>
  </si>
  <si>
    <t>квадратный метр</t>
  </si>
  <si>
    <t>образовательная программа дошкольного образования</t>
  </si>
  <si>
    <t>число посетителей (в стационарных условиях)</t>
  </si>
  <si>
    <t>количество выявленных предметов (в стационарных условиях)</t>
  </si>
  <si>
    <t>количество изученных музейных предметов (в стационарных условиях)</t>
  </si>
  <si>
    <t>количество единиц хранения (в стационарных условиях)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</si>
  <si>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</si>
  <si>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 xml:space="preserve">количество человеко-часов </t>
  </si>
  <si>
    <t>Реализация основных общеобразовательных программ начального общего образования</t>
  </si>
  <si>
    <t>Обучающиеся за исключением обучающихся с ограниченными возможностями здоровья (ОВЗ) и летей-инвалидов. Число обучающихся</t>
  </si>
  <si>
    <t>Обучающиеся с ограниченными возможностями здоровья (ОВЗ) Число обучающихся</t>
  </si>
  <si>
    <t>дети-инвалиды Число обучающихся</t>
  </si>
  <si>
    <t xml:space="preserve">Реализация основных общеобразовательных программ основного общего образования </t>
  </si>
  <si>
    <t>Реализация основных общеобразовательных программ среднего общего образования</t>
  </si>
  <si>
    <t>2. Реализация основных общеобразовательных программ начального общего образования</t>
  </si>
  <si>
    <t>3. Реализация основных общеобразовательных программ основного общего образования</t>
  </si>
  <si>
    <t>4. Реализация основных общеобразовательных программ среднего общего образования</t>
  </si>
  <si>
    <t>Сведения о выполнении муниципальными бюджетными и автономными учреждениями города Свободного муниципальных заданий на оказание муниципальных услуг (выполнение работ), а также об объемах субсидий на финансовое обеспечение выполнения                                                                                                                 муниципальных заданий за 2023 год</t>
  </si>
  <si>
    <t>Уровень освоения обучающихся основной общеобрзовательной программы начального общего образования по завершении начального общего образования</t>
  </si>
  <si>
    <t>Полнота реализации основной общеобразовательной программы начального общего образования</t>
  </si>
  <si>
    <t>Обучающиеся за исключением обучающихся с ограниченными возможностями здоровья (ОВЗ) и детей-инвалидов. Число обучающихся</t>
  </si>
  <si>
    <t>Полнота реализации основной общеобразовательной программы основного общего образования</t>
  </si>
  <si>
    <t>Уровень освоения обучающихся основной общеобразовательной программы  основного общего образования по завершении основного общего образования</t>
  </si>
  <si>
    <t>Уровень освоения обучающихся основной общеобразовательной программы среднего общего образования по завершении среднего общего образования</t>
  </si>
  <si>
    <t>Полнота реализации основной общеобразовательной программы среднего общего образования</t>
  </si>
  <si>
    <t>Реализация дополнительных общеразвивающих программ (естественнонаучная, художественная, социально-гуманитарная, туристко-краеведческая, физкультурно-спортивная, техническая, социально-гуманитарная, техническая)</t>
  </si>
  <si>
    <t>количество предметов музейного собрания учреждения, опубликованных удаленно (через сеть Интернет, публикации) за отчетный период (удаленно через сеть интернет)</t>
  </si>
  <si>
    <t>количество музейных предметов основного Музейного фонда учреждения, опубликованных на экспозициях и выставках за отчетный период (в стационарных условиях платно)</t>
  </si>
  <si>
    <t>24. Спортивная подготовка по неолимпийским видам спорта</t>
  </si>
  <si>
    <t>Бокс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</si>
</sst>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р_."/>
    <numFmt numFmtId="165" formatCode="#,##0.0"/>
    <numFmt numFmtId="166" formatCode="0.0"/>
  </numFmts>
  <fonts count="18" x14ac:knownFonts="1">
    <font>
      <sz val="12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9.5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9.5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8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0" fillId="2" borderId="0" xfId="0" applyFill="1" applyAlignment="1"/>
    <xf numFmtId="0" fontId="1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vertical="top" wrapText="1"/>
    </xf>
    <xf numFmtId="3" fontId="6" fillId="2" borderId="5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4" fillId="2" borderId="0" xfId="0" applyFont="1" applyFill="1"/>
    <xf numFmtId="166" fontId="10" fillId="2" borderId="1" xfId="0" applyNumberFormat="1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0" fillId="4" borderId="0" xfId="0" applyFill="1"/>
    <xf numFmtId="0" fontId="13" fillId="2" borderId="1" xfId="0" applyFont="1" applyFill="1" applyBorder="1" applyAlignment="1">
      <alignment horizontal="left" vertical="top" wrapText="1"/>
    </xf>
    <xf numFmtId="165" fontId="17" fillId="2" borderId="1" xfId="0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right"/>
    </xf>
    <xf numFmtId="0" fontId="16" fillId="2" borderId="0" xfId="0" applyFont="1" applyFill="1"/>
    <xf numFmtId="165" fontId="3" fillId="2" borderId="1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1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top"/>
    </xf>
    <xf numFmtId="166" fontId="10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165" fontId="17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5" fontId="17" fillId="2" borderId="2" xfId="0" applyNumberFormat="1" applyFont="1" applyFill="1" applyBorder="1" applyAlignment="1">
      <alignment horizontal="center" vertical="top" wrapText="1"/>
    </xf>
    <xf numFmtId="165" fontId="17" fillId="2" borderId="3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8"/>
  <sheetViews>
    <sheetView tabSelected="1" zoomScale="120" zoomScaleNormal="120" workbookViewId="0">
      <selection activeCell="A80" sqref="A80:P80"/>
    </sheetView>
  </sheetViews>
  <sheetFormatPr defaultRowHeight="15.75" x14ac:dyDescent="0.25"/>
  <cols>
    <col min="1" max="1" width="21.5" style="1" customWidth="1"/>
    <col min="2" max="2" width="15.25" style="1" customWidth="1"/>
    <col min="3" max="3" width="16" style="4" customWidth="1"/>
    <col min="4" max="4" width="24.75" customWidth="1"/>
    <col min="5" max="5" width="8.25" customWidth="1"/>
    <col min="7" max="7" width="1.875" customWidth="1"/>
    <col min="8" max="8" width="11.625" customWidth="1"/>
    <col min="9" max="9" width="20.125" customWidth="1"/>
    <col min="10" max="10" width="9" customWidth="1"/>
    <col min="11" max="11" width="8.375" customWidth="1"/>
    <col min="12" max="12" width="1.875" customWidth="1"/>
    <col min="13" max="13" width="11" customWidth="1"/>
    <col min="14" max="14" width="10.25" style="86" customWidth="1"/>
    <col min="15" max="15" width="0.125" style="84" customWidth="1"/>
    <col min="16" max="16" width="10.5" style="84" customWidth="1"/>
  </cols>
  <sheetData>
    <row r="1" spans="1:16" x14ac:dyDescent="0.25">
      <c r="K1" s="204"/>
      <c r="L1" s="204"/>
      <c r="M1" s="204"/>
      <c r="N1" s="204"/>
      <c r="O1" s="83"/>
    </row>
    <row r="2" spans="1:16" ht="65.25" customHeight="1" x14ac:dyDescent="0.3">
      <c r="A2" s="205" t="s">
        <v>220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x14ac:dyDescent="0.2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5" spans="1:16" s="2" customFormat="1" ht="57.75" customHeight="1" x14ac:dyDescent="0.2">
      <c r="A5" s="207" t="s">
        <v>0</v>
      </c>
      <c r="B5" s="208" t="s">
        <v>84</v>
      </c>
      <c r="C5" s="207" t="s">
        <v>72</v>
      </c>
      <c r="D5" s="207" t="s">
        <v>73</v>
      </c>
      <c r="E5" s="207"/>
      <c r="F5" s="207"/>
      <c r="G5" s="207"/>
      <c r="H5" s="207"/>
      <c r="I5" s="207" t="s">
        <v>74</v>
      </c>
      <c r="J5" s="207"/>
      <c r="K5" s="207"/>
      <c r="L5" s="207"/>
      <c r="M5" s="207"/>
      <c r="N5" s="167" t="s">
        <v>16</v>
      </c>
      <c r="O5" s="167"/>
      <c r="P5" s="167"/>
    </row>
    <row r="6" spans="1:16" s="2" customFormat="1" ht="44.25" customHeight="1" x14ac:dyDescent="0.2">
      <c r="A6" s="207"/>
      <c r="B6" s="209"/>
      <c r="C6" s="207"/>
      <c r="D6" s="3" t="s">
        <v>1</v>
      </c>
      <c r="E6" s="3" t="s">
        <v>2</v>
      </c>
      <c r="F6" s="207" t="s">
        <v>3</v>
      </c>
      <c r="G6" s="207"/>
      <c r="H6" s="3" t="s">
        <v>4</v>
      </c>
      <c r="I6" s="3" t="s">
        <v>1</v>
      </c>
      <c r="J6" s="3" t="s">
        <v>2</v>
      </c>
      <c r="K6" s="207" t="s">
        <v>3</v>
      </c>
      <c r="L6" s="207"/>
      <c r="M6" s="3" t="s">
        <v>4</v>
      </c>
      <c r="N6" s="167" t="s">
        <v>82</v>
      </c>
      <c r="O6" s="167"/>
      <c r="P6" s="68" t="s">
        <v>83</v>
      </c>
    </row>
    <row r="7" spans="1:16" s="6" customFormat="1" ht="25.5" customHeight="1" x14ac:dyDescent="0.25">
      <c r="A7" s="159" t="s">
        <v>63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</row>
    <row r="8" spans="1:16" s="80" customFormat="1" ht="91.5" customHeight="1" x14ac:dyDescent="0.25">
      <c r="A8" s="79" t="s">
        <v>20</v>
      </c>
      <c r="B8" s="79" t="s">
        <v>85</v>
      </c>
      <c r="C8" s="78" t="s">
        <v>64</v>
      </c>
      <c r="D8" s="79" t="s">
        <v>30</v>
      </c>
      <c r="E8" s="78" t="s">
        <v>18</v>
      </c>
      <c r="F8" s="197">
        <v>0</v>
      </c>
      <c r="G8" s="197"/>
      <c r="H8" s="78">
        <v>0</v>
      </c>
      <c r="I8" s="79" t="s">
        <v>56</v>
      </c>
      <c r="J8" s="78" t="s">
        <v>18</v>
      </c>
      <c r="K8" s="197">
        <v>700</v>
      </c>
      <c r="L8" s="197"/>
      <c r="M8" s="78">
        <v>700</v>
      </c>
      <c r="N8" s="99">
        <v>36249.1</v>
      </c>
      <c r="O8" s="99"/>
      <c r="P8" s="99">
        <v>36249.1</v>
      </c>
    </row>
    <row r="9" spans="1:16" s="80" customFormat="1" ht="94.5" customHeight="1" x14ac:dyDescent="0.25">
      <c r="A9" s="79" t="s">
        <v>21</v>
      </c>
      <c r="B9" s="79" t="s">
        <v>86</v>
      </c>
      <c r="C9" s="71" t="s">
        <v>64</v>
      </c>
      <c r="D9" s="79" t="s">
        <v>62</v>
      </c>
      <c r="E9" s="78" t="s">
        <v>13</v>
      </c>
      <c r="F9" s="197">
        <v>100</v>
      </c>
      <c r="G9" s="197">
        <v>100</v>
      </c>
      <c r="H9" s="78">
        <v>100</v>
      </c>
      <c r="I9" s="79" t="s">
        <v>87</v>
      </c>
      <c r="J9" s="78" t="s">
        <v>18</v>
      </c>
      <c r="K9" s="197">
        <v>15</v>
      </c>
      <c r="L9" s="197"/>
      <c r="M9" s="78">
        <v>15</v>
      </c>
      <c r="N9" s="99"/>
      <c r="O9" s="99"/>
      <c r="P9" s="99"/>
    </row>
    <row r="10" spans="1:16" s="80" customFormat="1" ht="97.5" customHeight="1" x14ac:dyDescent="0.25">
      <c r="A10" s="79" t="s">
        <v>61</v>
      </c>
      <c r="B10" s="79" t="s">
        <v>88</v>
      </c>
      <c r="C10" s="78" t="s">
        <v>64</v>
      </c>
      <c r="D10" s="79" t="s">
        <v>24</v>
      </c>
      <c r="E10" s="78" t="s">
        <v>60</v>
      </c>
      <c r="F10" s="197" t="s">
        <v>25</v>
      </c>
      <c r="G10" s="197">
        <v>100</v>
      </c>
      <c r="H10" s="78" t="s">
        <v>25</v>
      </c>
      <c r="I10" s="79" t="s">
        <v>56</v>
      </c>
      <c r="J10" s="78" t="s">
        <v>18</v>
      </c>
      <c r="K10" s="197">
        <v>200</v>
      </c>
      <c r="L10" s="197"/>
      <c r="M10" s="78">
        <v>200</v>
      </c>
      <c r="N10" s="99"/>
      <c r="O10" s="99"/>
      <c r="P10" s="99"/>
    </row>
    <row r="11" spans="1:16" s="80" customFormat="1" ht="99.75" customHeight="1" x14ac:dyDescent="0.25">
      <c r="A11" s="79" t="s">
        <v>22</v>
      </c>
      <c r="B11" s="79" t="s">
        <v>89</v>
      </c>
      <c r="C11" s="71" t="s">
        <v>64</v>
      </c>
      <c r="D11" s="79" t="s">
        <v>59</v>
      </c>
      <c r="E11" s="78" t="s">
        <v>6</v>
      </c>
      <c r="F11" s="197" t="s">
        <v>65</v>
      </c>
      <c r="G11" s="197">
        <v>100</v>
      </c>
      <c r="H11" s="78" t="s">
        <v>58</v>
      </c>
      <c r="I11" s="79" t="s">
        <v>23</v>
      </c>
      <c r="J11" s="78" t="s">
        <v>67</v>
      </c>
      <c r="K11" s="197">
        <v>50</v>
      </c>
      <c r="L11" s="197"/>
      <c r="M11" s="78">
        <v>50</v>
      </c>
      <c r="N11" s="99"/>
      <c r="O11" s="99"/>
      <c r="P11" s="99"/>
    </row>
    <row r="12" spans="1:16" s="80" customFormat="1" ht="78" customHeight="1" x14ac:dyDescent="0.25">
      <c r="A12" s="203" t="s">
        <v>57</v>
      </c>
      <c r="B12" s="200" t="s">
        <v>90</v>
      </c>
      <c r="C12" s="197" t="s">
        <v>64</v>
      </c>
      <c r="D12" s="79" t="s">
        <v>26</v>
      </c>
      <c r="E12" s="78" t="s">
        <v>6</v>
      </c>
      <c r="F12" s="197">
        <v>100</v>
      </c>
      <c r="G12" s="197">
        <v>100</v>
      </c>
      <c r="H12" s="78">
        <v>100</v>
      </c>
      <c r="I12" s="79" t="s">
        <v>56</v>
      </c>
      <c r="J12" s="78" t="s">
        <v>18</v>
      </c>
      <c r="K12" s="197">
        <v>600</v>
      </c>
      <c r="L12" s="197"/>
      <c r="M12" s="78">
        <v>600</v>
      </c>
      <c r="N12" s="99"/>
      <c r="O12" s="99"/>
      <c r="P12" s="99"/>
    </row>
    <row r="13" spans="1:16" s="80" customFormat="1" ht="21.75" customHeight="1" x14ac:dyDescent="0.25">
      <c r="A13" s="203"/>
      <c r="B13" s="201"/>
      <c r="C13" s="197"/>
      <c r="D13" s="79" t="s">
        <v>27</v>
      </c>
      <c r="E13" s="78" t="s">
        <v>18</v>
      </c>
      <c r="F13" s="197">
        <v>0</v>
      </c>
      <c r="G13" s="197">
        <v>100</v>
      </c>
      <c r="H13" s="78">
        <v>0</v>
      </c>
      <c r="I13" s="79"/>
      <c r="J13" s="78"/>
      <c r="K13" s="197"/>
      <c r="L13" s="197"/>
      <c r="M13" s="78"/>
      <c r="N13" s="99"/>
      <c r="O13" s="99"/>
      <c r="P13" s="99"/>
    </row>
    <row r="14" spans="1:16" s="80" customFormat="1" ht="95.25" customHeight="1" x14ac:dyDescent="0.25">
      <c r="A14" s="70" t="s">
        <v>55</v>
      </c>
      <c r="B14" s="70" t="s">
        <v>91</v>
      </c>
      <c r="C14" s="71" t="s">
        <v>64</v>
      </c>
      <c r="D14" s="79" t="s">
        <v>28</v>
      </c>
      <c r="E14" s="78" t="s">
        <v>5</v>
      </c>
      <c r="F14" s="197">
        <v>0</v>
      </c>
      <c r="G14" s="197">
        <v>100</v>
      </c>
      <c r="H14" s="78">
        <v>0</v>
      </c>
      <c r="I14" s="79" t="s">
        <v>29</v>
      </c>
      <c r="J14" s="78" t="s">
        <v>18</v>
      </c>
      <c r="K14" s="197">
        <v>6</v>
      </c>
      <c r="L14" s="197"/>
      <c r="M14" s="78">
        <v>6</v>
      </c>
      <c r="N14" s="99"/>
      <c r="O14" s="99"/>
      <c r="P14" s="99"/>
    </row>
    <row r="15" spans="1:16" s="41" customFormat="1" x14ac:dyDescent="0.25">
      <c r="A15" s="40" t="s">
        <v>7</v>
      </c>
      <c r="B15" s="40"/>
      <c r="C15" s="34" t="s">
        <v>12</v>
      </c>
      <c r="D15" s="40" t="s">
        <v>12</v>
      </c>
      <c r="E15" s="40" t="s">
        <v>12</v>
      </c>
      <c r="F15" s="144" t="s">
        <v>12</v>
      </c>
      <c r="G15" s="144"/>
      <c r="H15" s="40" t="s">
        <v>12</v>
      </c>
      <c r="I15" s="40" t="s">
        <v>12</v>
      </c>
      <c r="J15" s="40" t="s">
        <v>12</v>
      </c>
      <c r="K15" s="144" t="s">
        <v>12</v>
      </c>
      <c r="L15" s="144"/>
      <c r="M15" s="40" t="s">
        <v>12</v>
      </c>
      <c r="N15" s="158">
        <f>N8</f>
        <v>36249.1</v>
      </c>
      <c r="O15" s="158"/>
      <c r="P15" s="82">
        <f>P8</f>
        <v>36249.1</v>
      </c>
    </row>
    <row r="16" spans="1:16" s="6" customFormat="1" ht="24.75" customHeight="1" x14ac:dyDescent="0.25">
      <c r="A16" s="199" t="s">
        <v>54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</row>
    <row r="17" spans="1:16" s="5" customFormat="1" ht="86.25" customHeight="1" x14ac:dyDescent="0.25">
      <c r="A17" s="57" t="s">
        <v>15</v>
      </c>
      <c r="B17" s="181" t="s">
        <v>204</v>
      </c>
      <c r="C17" s="183" t="s">
        <v>95</v>
      </c>
      <c r="D17" s="183" t="s">
        <v>53</v>
      </c>
      <c r="E17" s="183" t="s">
        <v>31</v>
      </c>
      <c r="F17" s="183">
        <f>8000+36340+12567+33648+33000+50773+39940+34945+39000+36205+22477+16002</f>
        <v>362897</v>
      </c>
      <c r="G17" s="183"/>
      <c r="H17" s="183">
        <f>8265+36405+11894+31577+32618+47376+41706+35645+38859+35486+21891+14411</f>
        <v>356133</v>
      </c>
      <c r="I17" s="210" t="s">
        <v>71</v>
      </c>
      <c r="J17" s="183" t="s">
        <v>5</v>
      </c>
      <c r="K17" s="198">
        <f>166+250+86+243+210+310+268+276+280+275+162+122</f>
        <v>2648</v>
      </c>
      <c r="L17" s="198"/>
      <c r="M17" s="198">
        <f>164+234+80+238+200+304+267+267+266+267+156+112</f>
        <v>2555</v>
      </c>
      <c r="N17" s="202">
        <v>352826.2</v>
      </c>
      <c r="O17" s="202"/>
      <c r="P17" s="202">
        <v>345044.8</v>
      </c>
    </row>
    <row r="18" spans="1:16" s="5" customFormat="1" ht="96" customHeight="1" x14ac:dyDescent="0.25">
      <c r="A18" s="57" t="s">
        <v>70</v>
      </c>
      <c r="B18" s="182"/>
      <c r="C18" s="183"/>
      <c r="D18" s="183"/>
      <c r="E18" s="183"/>
      <c r="F18" s="183"/>
      <c r="G18" s="183"/>
      <c r="H18" s="183"/>
      <c r="I18" s="210"/>
      <c r="J18" s="183"/>
      <c r="K18" s="198"/>
      <c r="L18" s="198"/>
      <c r="M18" s="198"/>
      <c r="N18" s="202"/>
      <c r="O18" s="202"/>
      <c r="P18" s="202"/>
    </row>
    <row r="19" spans="1:16" s="5" customFormat="1" ht="49.5" customHeight="1" x14ac:dyDescent="0.25">
      <c r="A19" s="100" t="s">
        <v>217</v>
      </c>
      <c r="B19" s="103" t="s">
        <v>211</v>
      </c>
      <c r="C19" s="106" t="s">
        <v>52</v>
      </c>
      <c r="D19" s="114" t="s">
        <v>221</v>
      </c>
      <c r="E19" s="115" t="s">
        <v>13</v>
      </c>
      <c r="F19" s="115">
        <v>100</v>
      </c>
      <c r="G19" s="115"/>
      <c r="H19" s="115">
        <v>100</v>
      </c>
      <c r="I19" s="196" t="s">
        <v>223</v>
      </c>
      <c r="J19" s="183" t="s">
        <v>5</v>
      </c>
      <c r="K19" s="123">
        <f>750+428+178+243+249+396+233+547</f>
        <v>3024</v>
      </c>
      <c r="L19" s="123"/>
      <c r="M19" s="123">
        <f>750+428+178+243+249+396+233+547</f>
        <v>3024</v>
      </c>
      <c r="N19" s="190">
        <v>647900.69999999995</v>
      </c>
      <c r="O19" s="191"/>
      <c r="P19" s="164">
        <v>641687.9</v>
      </c>
    </row>
    <row r="20" spans="1:16" s="5" customFormat="1" ht="33" customHeight="1" x14ac:dyDescent="0.25">
      <c r="A20" s="101"/>
      <c r="B20" s="104"/>
      <c r="C20" s="107"/>
      <c r="D20" s="114"/>
      <c r="E20" s="115"/>
      <c r="F20" s="115"/>
      <c r="G20" s="115"/>
      <c r="H20" s="115"/>
      <c r="I20" s="196"/>
      <c r="J20" s="183"/>
      <c r="K20" s="123"/>
      <c r="L20" s="123"/>
      <c r="M20" s="123"/>
      <c r="N20" s="192"/>
      <c r="O20" s="193"/>
      <c r="P20" s="164"/>
    </row>
    <row r="21" spans="1:16" s="5" customFormat="1" ht="51" customHeight="1" x14ac:dyDescent="0.25">
      <c r="A21" s="101"/>
      <c r="B21" s="104"/>
      <c r="C21" s="107"/>
      <c r="D21" s="31" t="s">
        <v>222</v>
      </c>
      <c r="E21" s="32" t="s">
        <v>13</v>
      </c>
      <c r="F21" s="142">
        <v>100</v>
      </c>
      <c r="G21" s="143"/>
      <c r="H21" s="21">
        <v>100</v>
      </c>
      <c r="I21" s="10" t="s">
        <v>213</v>
      </c>
      <c r="J21" s="50" t="s">
        <v>5</v>
      </c>
      <c r="K21" s="160">
        <f>20+10+44+10+14+2+9+21</f>
        <v>130</v>
      </c>
      <c r="L21" s="161"/>
      <c r="M21" s="51">
        <f>20+10+44+10+14+2+9+21</f>
        <v>130</v>
      </c>
      <c r="N21" s="192"/>
      <c r="O21" s="193"/>
      <c r="P21" s="164"/>
    </row>
    <row r="22" spans="1:16" s="5" customFormat="1" ht="26.25" customHeight="1" x14ac:dyDescent="0.25">
      <c r="A22" s="101"/>
      <c r="B22" s="104"/>
      <c r="C22" s="107"/>
      <c r="D22" s="31" t="s">
        <v>159</v>
      </c>
      <c r="E22" s="17" t="s">
        <v>13</v>
      </c>
      <c r="F22" s="115">
        <v>100</v>
      </c>
      <c r="G22" s="115"/>
      <c r="H22" s="21">
        <v>100</v>
      </c>
      <c r="I22" s="10" t="s">
        <v>214</v>
      </c>
      <c r="J22" s="50" t="s">
        <v>5</v>
      </c>
      <c r="K22" s="160">
        <f>6+4+31+2+6+1+2+5</f>
        <v>57</v>
      </c>
      <c r="L22" s="161"/>
      <c r="M22" s="51">
        <f>6+4+31+2+6+1+2+5</f>
        <v>57</v>
      </c>
      <c r="N22" s="192"/>
      <c r="O22" s="193"/>
      <c r="P22" s="164"/>
    </row>
    <row r="23" spans="1:16" s="5" customFormat="1" ht="54" customHeight="1" x14ac:dyDescent="0.25">
      <c r="A23" s="101"/>
      <c r="B23" s="104"/>
      <c r="C23" s="107"/>
      <c r="D23" s="81" t="s">
        <v>32</v>
      </c>
      <c r="E23" s="8" t="s">
        <v>13</v>
      </c>
      <c r="F23" s="109">
        <v>100</v>
      </c>
      <c r="G23" s="109"/>
      <c r="H23" s="21">
        <v>100</v>
      </c>
      <c r="I23" s="10"/>
      <c r="J23" s="11"/>
      <c r="K23" s="123"/>
      <c r="L23" s="123"/>
      <c r="M23" s="12"/>
      <c r="N23" s="192"/>
      <c r="O23" s="193"/>
      <c r="P23" s="164"/>
    </row>
    <row r="24" spans="1:16" s="5" customFormat="1" ht="55.5" customHeight="1" x14ac:dyDescent="0.25">
      <c r="A24" s="101"/>
      <c r="B24" s="104"/>
      <c r="C24" s="107"/>
      <c r="D24" s="7" t="s">
        <v>51</v>
      </c>
      <c r="E24" s="8" t="s">
        <v>13</v>
      </c>
      <c r="F24" s="109">
        <f>90</f>
        <v>90</v>
      </c>
      <c r="G24" s="109"/>
      <c r="H24" s="13">
        <f>(90+90+90+90+90+90+90+90)/8</f>
        <v>90</v>
      </c>
      <c r="I24" s="10"/>
      <c r="J24" s="11"/>
      <c r="K24" s="123"/>
      <c r="L24" s="123"/>
      <c r="M24" s="14"/>
      <c r="N24" s="192"/>
      <c r="O24" s="193"/>
      <c r="P24" s="164"/>
    </row>
    <row r="25" spans="1:16" s="5" customFormat="1" ht="129" customHeight="1" x14ac:dyDescent="0.25">
      <c r="A25" s="101"/>
      <c r="B25" s="104"/>
      <c r="C25" s="107"/>
      <c r="D25" s="7" t="s">
        <v>14</v>
      </c>
      <c r="E25" s="8" t="s">
        <v>13</v>
      </c>
      <c r="F25" s="109">
        <v>100</v>
      </c>
      <c r="G25" s="109"/>
      <c r="H25" s="9">
        <v>100</v>
      </c>
      <c r="I25" s="10"/>
      <c r="J25" s="11"/>
      <c r="K25" s="123"/>
      <c r="L25" s="123"/>
      <c r="M25" s="14"/>
      <c r="N25" s="192"/>
      <c r="O25" s="193"/>
      <c r="P25" s="164"/>
    </row>
    <row r="26" spans="1:16" s="5" customFormat="1" ht="23.25" customHeight="1" x14ac:dyDescent="0.25">
      <c r="A26" s="101"/>
      <c r="B26" s="104"/>
      <c r="C26" s="107"/>
      <c r="D26" s="35" t="s">
        <v>160</v>
      </c>
      <c r="E26" s="8" t="s">
        <v>13</v>
      </c>
      <c r="F26" s="138">
        <v>100</v>
      </c>
      <c r="G26" s="139"/>
      <c r="H26" s="21">
        <v>100</v>
      </c>
      <c r="I26" s="10"/>
      <c r="J26" s="24"/>
      <c r="K26" s="160"/>
      <c r="L26" s="161"/>
      <c r="M26" s="14"/>
      <c r="N26" s="192"/>
      <c r="O26" s="193"/>
      <c r="P26" s="164"/>
    </row>
    <row r="27" spans="1:16" s="5" customFormat="1" ht="56.25" customHeight="1" x14ac:dyDescent="0.25">
      <c r="A27" s="101"/>
      <c r="B27" s="104"/>
      <c r="C27" s="107"/>
      <c r="D27" s="7" t="s">
        <v>161</v>
      </c>
      <c r="E27" s="8" t="s">
        <v>13</v>
      </c>
      <c r="F27" s="138">
        <v>100</v>
      </c>
      <c r="G27" s="139"/>
      <c r="H27" s="21">
        <v>100</v>
      </c>
      <c r="I27" s="10"/>
      <c r="J27" s="24"/>
      <c r="K27" s="160"/>
      <c r="L27" s="161"/>
      <c r="M27" s="14"/>
      <c r="N27" s="192"/>
      <c r="O27" s="193"/>
      <c r="P27" s="164"/>
    </row>
    <row r="28" spans="1:16" s="5" customFormat="1" ht="33.75" customHeight="1" x14ac:dyDescent="0.25">
      <c r="A28" s="102"/>
      <c r="B28" s="105"/>
      <c r="C28" s="108"/>
      <c r="D28" s="7" t="s">
        <v>162</v>
      </c>
      <c r="E28" s="8" t="s">
        <v>13</v>
      </c>
      <c r="F28" s="138">
        <v>100</v>
      </c>
      <c r="G28" s="139"/>
      <c r="H28" s="21">
        <v>100</v>
      </c>
      <c r="I28" s="10"/>
      <c r="J28" s="24"/>
      <c r="K28" s="160"/>
      <c r="L28" s="161"/>
      <c r="M28" s="14"/>
      <c r="N28" s="192"/>
      <c r="O28" s="193"/>
      <c r="P28" s="164"/>
    </row>
    <row r="29" spans="1:16" s="5" customFormat="1" ht="43.5" customHeight="1" x14ac:dyDescent="0.25">
      <c r="A29" s="100" t="s">
        <v>218</v>
      </c>
      <c r="B29" s="103" t="s">
        <v>215</v>
      </c>
      <c r="C29" s="106" t="s">
        <v>52</v>
      </c>
      <c r="D29" s="114" t="s">
        <v>225</v>
      </c>
      <c r="E29" s="115" t="s">
        <v>13</v>
      </c>
      <c r="F29" s="115">
        <v>100</v>
      </c>
      <c r="G29" s="115"/>
      <c r="H29" s="115">
        <v>100</v>
      </c>
      <c r="I29" s="196" t="s">
        <v>212</v>
      </c>
      <c r="J29" s="183" t="s">
        <v>5</v>
      </c>
      <c r="K29" s="123">
        <f>961+537+216+293+346+372+246+671</f>
        <v>3642</v>
      </c>
      <c r="L29" s="123"/>
      <c r="M29" s="123">
        <f>961+537+216+293+346+372+246+671</f>
        <v>3642</v>
      </c>
      <c r="N29" s="192"/>
      <c r="O29" s="193"/>
      <c r="P29" s="164"/>
    </row>
    <row r="30" spans="1:16" s="5" customFormat="1" ht="33.75" customHeight="1" x14ac:dyDescent="0.25">
      <c r="A30" s="101"/>
      <c r="B30" s="104"/>
      <c r="C30" s="107"/>
      <c r="D30" s="114"/>
      <c r="E30" s="115"/>
      <c r="F30" s="115"/>
      <c r="G30" s="115"/>
      <c r="H30" s="115"/>
      <c r="I30" s="196"/>
      <c r="J30" s="183"/>
      <c r="K30" s="123"/>
      <c r="L30" s="123"/>
      <c r="M30" s="123"/>
      <c r="N30" s="192"/>
      <c r="O30" s="193"/>
      <c r="P30" s="164"/>
    </row>
    <row r="31" spans="1:16" s="5" customFormat="1" ht="54" customHeight="1" x14ac:dyDescent="0.25">
      <c r="A31" s="101"/>
      <c r="B31" s="104"/>
      <c r="C31" s="107"/>
      <c r="D31" s="31" t="s">
        <v>224</v>
      </c>
      <c r="E31" s="17" t="s">
        <v>13</v>
      </c>
      <c r="F31" s="142">
        <v>100</v>
      </c>
      <c r="G31" s="143"/>
      <c r="H31" s="20">
        <v>100</v>
      </c>
      <c r="I31" s="10" t="s">
        <v>213</v>
      </c>
      <c r="J31" s="50" t="s">
        <v>5</v>
      </c>
      <c r="K31" s="160">
        <f>36+8+67+7+9+2+4+26</f>
        <v>159</v>
      </c>
      <c r="L31" s="161"/>
      <c r="M31" s="51">
        <f>36+8+67+7+9+2+4+26</f>
        <v>159</v>
      </c>
      <c r="N31" s="192"/>
      <c r="O31" s="193"/>
      <c r="P31" s="164"/>
    </row>
    <row r="32" spans="1:16" s="5" customFormat="1" ht="25.5" customHeight="1" x14ac:dyDescent="0.25">
      <c r="A32" s="101"/>
      <c r="B32" s="104"/>
      <c r="C32" s="107"/>
      <c r="D32" s="36" t="s">
        <v>159</v>
      </c>
      <c r="E32" s="17" t="s">
        <v>13</v>
      </c>
      <c r="F32" s="142">
        <v>100</v>
      </c>
      <c r="G32" s="143"/>
      <c r="H32" s="21">
        <v>100</v>
      </c>
      <c r="I32" s="10" t="s">
        <v>214</v>
      </c>
      <c r="J32" s="50" t="s">
        <v>5</v>
      </c>
      <c r="K32" s="160">
        <f>7+3+25+1+5+2+3+8</f>
        <v>54</v>
      </c>
      <c r="L32" s="161"/>
      <c r="M32" s="51">
        <f>7+3+25+1+5+2+3+8</f>
        <v>54</v>
      </c>
      <c r="N32" s="192"/>
      <c r="O32" s="193"/>
      <c r="P32" s="164"/>
    </row>
    <row r="33" spans="1:16" s="5" customFormat="1" ht="51.75" customHeight="1" x14ac:dyDescent="0.25">
      <c r="A33" s="101"/>
      <c r="B33" s="104"/>
      <c r="C33" s="107"/>
      <c r="D33" s="7" t="s">
        <v>51</v>
      </c>
      <c r="E33" s="8" t="s">
        <v>13</v>
      </c>
      <c r="F33" s="109">
        <f>90</f>
        <v>90</v>
      </c>
      <c r="G33" s="109"/>
      <c r="H33" s="9">
        <f>90</f>
        <v>90</v>
      </c>
      <c r="I33" s="10"/>
      <c r="J33" s="11"/>
      <c r="K33" s="123"/>
      <c r="L33" s="123"/>
      <c r="M33" s="12"/>
      <c r="N33" s="192"/>
      <c r="O33" s="193"/>
      <c r="P33" s="164"/>
    </row>
    <row r="34" spans="1:16" s="5" customFormat="1" ht="126" customHeight="1" x14ac:dyDescent="0.25">
      <c r="A34" s="101"/>
      <c r="B34" s="104"/>
      <c r="C34" s="107"/>
      <c r="D34" s="7" t="s">
        <v>14</v>
      </c>
      <c r="E34" s="8" t="s">
        <v>13</v>
      </c>
      <c r="F34" s="109">
        <f>100</f>
        <v>100</v>
      </c>
      <c r="G34" s="109"/>
      <c r="H34" s="13">
        <f>100</f>
        <v>100</v>
      </c>
      <c r="I34" s="10"/>
      <c r="J34" s="11"/>
      <c r="K34" s="123"/>
      <c r="L34" s="123"/>
      <c r="M34" s="14"/>
      <c r="N34" s="192"/>
      <c r="O34" s="193"/>
      <c r="P34" s="164"/>
    </row>
    <row r="35" spans="1:16" s="5" customFormat="1" ht="21" customHeight="1" x14ac:dyDescent="0.25">
      <c r="A35" s="101"/>
      <c r="B35" s="104"/>
      <c r="C35" s="107"/>
      <c r="D35" s="35" t="s">
        <v>160</v>
      </c>
      <c r="E35" s="8" t="s">
        <v>13</v>
      </c>
      <c r="F35" s="109">
        <v>100</v>
      </c>
      <c r="G35" s="109"/>
      <c r="H35" s="9">
        <v>100</v>
      </c>
      <c r="I35" s="10"/>
      <c r="J35" s="11"/>
      <c r="K35" s="123"/>
      <c r="L35" s="123"/>
      <c r="M35" s="14"/>
      <c r="N35" s="192"/>
      <c r="O35" s="193"/>
      <c r="P35" s="164"/>
    </row>
    <row r="36" spans="1:16" s="5" customFormat="1" ht="54.75" customHeight="1" x14ac:dyDescent="0.25">
      <c r="A36" s="101"/>
      <c r="B36" s="104"/>
      <c r="C36" s="107"/>
      <c r="D36" s="22" t="s">
        <v>163</v>
      </c>
      <c r="E36" s="8" t="s">
        <v>13</v>
      </c>
      <c r="F36" s="138">
        <v>100</v>
      </c>
      <c r="G36" s="139"/>
      <c r="H36" s="23">
        <v>100</v>
      </c>
      <c r="I36" s="38"/>
      <c r="J36" s="25"/>
      <c r="K36" s="26"/>
      <c r="L36" s="27"/>
      <c r="M36" s="39"/>
      <c r="N36" s="192"/>
      <c r="O36" s="193"/>
      <c r="P36" s="164"/>
    </row>
    <row r="37" spans="1:16" s="5" customFormat="1" ht="30" customHeight="1" x14ac:dyDescent="0.25">
      <c r="A37" s="102"/>
      <c r="B37" s="105"/>
      <c r="C37" s="108"/>
      <c r="D37" s="22" t="s">
        <v>162</v>
      </c>
      <c r="E37" s="37" t="s">
        <v>13</v>
      </c>
      <c r="F37" s="138">
        <f>100</f>
        <v>100</v>
      </c>
      <c r="G37" s="139"/>
      <c r="H37" s="23">
        <f>100</f>
        <v>100</v>
      </c>
      <c r="I37" s="38"/>
      <c r="J37" s="25"/>
      <c r="K37" s="26"/>
      <c r="L37" s="27"/>
      <c r="M37" s="39"/>
      <c r="N37" s="192"/>
      <c r="O37" s="193"/>
      <c r="P37" s="164"/>
    </row>
    <row r="38" spans="1:16" s="5" customFormat="1" ht="42" customHeight="1" x14ac:dyDescent="0.25">
      <c r="A38" s="100" t="s">
        <v>219</v>
      </c>
      <c r="B38" s="103" t="s">
        <v>216</v>
      </c>
      <c r="C38" s="106" t="s">
        <v>52</v>
      </c>
      <c r="D38" s="140" t="s">
        <v>226</v>
      </c>
      <c r="E38" s="112" t="s">
        <v>13</v>
      </c>
      <c r="F38" s="126">
        <v>100</v>
      </c>
      <c r="G38" s="127"/>
      <c r="H38" s="112">
        <v>100</v>
      </c>
      <c r="I38" s="194" t="s">
        <v>212</v>
      </c>
      <c r="J38" s="132" t="s">
        <v>5</v>
      </c>
      <c r="K38" s="134">
        <f>126+93+30+41+37+61+21+85</f>
        <v>494</v>
      </c>
      <c r="L38" s="135"/>
      <c r="M38" s="124">
        <f>126+93+30+41+37+61+21+85</f>
        <v>494</v>
      </c>
      <c r="N38" s="192"/>
      <c r="O38" s="193"/>
      <c r="P38" s="164"/>
    </row>
    <row r="39" spans="1:16" s="5" customFormat="1" ht="33" customHeight="1" x14ac:dyDescent="0.25">
      <c r="A39" s="101"/>
      <c r="B39" s="104"/>
      <c r="C39" s="107"/>
      <c r="D39" s="141"/>
      <c r="E39" s="113"/>
      <c r="F39" s="128"/>
      <c r="G39" s="129"/>
      <c r="H39" s="113"/>
      <c r="I39" s="195"/>
      <c r="J39" s="133"/>
      <c r="K39" s="136"/>
      <c r="L39" s="137"/>
      <c r="M39" s="125"/>
      <c r="N39" s="192"/>
      <c r="O39" s="193"/>
      <c r="P39" s="164"/>
    </row>
    <row r="40" spans="1:16" s="5" customFormat="1" ht="29.25" customHeight="1" x14ac:dyDescent="0.25">
      <c r="A40" s="101"/>
      <c r="B40" s="104"/>
      <c r="C40" s="107"/>
      <c r="D40" s="110" t="s">
        <v>227</v>
      </c>
      <c r="E40" s="112" t="s">
        <v>13</v>
      </c>
      <c r="F40" s="126">
        <v>100</v>
      </c>
      <c r="G40" s="127"/>
      <c r="H40" s="112">
        <v>100</v>
      </c>
      <c r="I40" s="130" t="s">
        <v>213</v>
      </c>
      <c r="J40" s="132" t="s">
        <v>5</v>
      </c>
      <c r="K40" s="134">
        <f>2</f>
        <v>2</v>
      </c>
      <c r="L40" s="135"/>
      <c r="M40" s="124">
        <f>2</f>
        <v>2</v>
      </c>
      <c r="N40" s="192"/>
      <c r="O40" s="193"/>
      <c r="P40" s="164"/>
    </row>
    <row r="41" spans="1:16" s="5" customFormat="1" ht="23.25" customHeight="1" x14ac:dyDescent="0.25">
      <c r="A41" s="101"/>
      <c r="B41" s="104"/>
      <c r="C41" s="107"/>
      <c r="D41" s="111"/>
      <c r="E41" s="113"/>
      <c r="F41" s="128"/>
      <c r="G41" s="129"/>
      <c r="H41" s="113"/>
      <c r="I41" s="131"/>
      <c r="J41" s="133"/>
      <c r="K41" s="136"/>
      <c r="L41" s="137"/>
      <c r="M41" s="125"/>
      <c r="N41" s="192"/>
      <c r="O41" s="193"/>
      <c r="P41" s="164"/>
    </row>
    <row r="42" spans="1:16" s="18" customFormat="1" ht="30" customHeight="1" x14ac:dyDescent="0.25">
      <c r="A42" s="101"/>
      <c r="B42" s="104"/>
      <c r="C42" s="107"/>
      <c r="D42" s="35" t="s">
        <v>159</v>
      </c>
      <c r="E42" s="8" t="s">
        <v>13</v>
      </c>
      <c r="F42" s="142">
        <v>100</v>
      </c>
      <c r="G42" s="143"/>
      <c r="H42" s="21">
        <v>100</v>
      </c>
      <c r="I42" s="52" t="s">
        <v>214</v>
      </c>
      <c r="J42" s="20" t="s">
        <v>5</v>
      </c>
      <c r="K42" s="118">
        <f>2</f>
        <v>2</v>
      </c>
      <c r="L42" s="119"/>
      <c r="M42" s="20">
        <f>2</f>
        <v>2</v>
      </c>
      <c r="N42" s="192"/>
      <c r="O42" s="193"/>
      <c r="P42" s="164"/>
    </row>
    <row r="43" spans="1:16" s="18" customFormat="1" ht="52.5" customHeight="1" x14ac:dyDescent="0.25">
      <c r="A43" s="101"/>
      <c r="B43" s="104"/>
      <c r="C43" s="107"/>
      <c r="D43" s="7" t="s">
        <v>51</v>
      </c>
      <c r="E43" s="8" t="s">
        <v>13</v>
      </c>
      <c r="F43" s="142">
        <f>90</f>
        <v>90</v>
      </c>
      <c r="G43" s="143"/>
      <c r="H43" s="13">
        <f>(90+90+90+90+90+90+90+90)/8</f>
        <v>90</v>
      </c>
      <c r="I43" s="53"/>
      <c r="J43" s="20"/>
      <c r="K43" s="168">
        <v>0</v>
      </c>
      <c r="L43" s="169"/>
      <c r="M43" s="16"/>
      <c r="N43" s="192"/>
      <c r="O43" s="193"/>
      <c r="P43" s="164"/>
    </row>
    <row r="44" spans="1:16" s="18" customFormat="1" ht="129" customHeight="1" x14ac:dyDescent="0.25">
      <c r="A44" s="101"/>
      <c r="B44" s="104"/>
      <c r="C44" s="107"/>
      <c r="D44" s="7" t="s">
        <v>14</v>
      </c>
      <c r="E44" s="8" t="s">
        <v>13</v>
      </c>
      <c r="F44" s="142">
        <v>100</v>
      </c>
      <c r="G44" s="143"/>
      <c r="H44" s="9">
        <v>100</v>
      </c>
      <c r="I44" s="19"/>
      <c r="J44" s="15"/>
      <c r="K44" s="118"/>
      <c r="L44" s="119"/>
      <c r="M44" s="15"/>
      <c r="N44" s="192"/>
      <c r="O44" s="193"/>
      <c r="P44" s="164"/>
    </row>
    <row r="45" spans="1:16" s="18" customFormat="1" ht="21" customHeight="1" x14ac:dyDescent="0.25">
      <c r="A45" s="101"/>
      <c r="B45" s="104"/>
      <c r="C45" s="107"/>
      <c r="D45" s="35" t="s">
        <v>160</v>
      </c>
      <c r="E45" s="8" t="s">
        <v>13</v>
      </c>
      <c r="F45" s="142">
        <f>100</f>
        <v>100</v>
      </c>
      <c r="G45" s="143"/>
      <c r="H45" s="21">
        <f>100</f>
        <v>100</v>
      </c>
      <c r="I45" s="19"/>
      <c r="J45" s="15"/>
      <c r="K45" s="29"/>
      <c r="L45" s="30"/>
      <c r="M45" s="15"/>
      <c r="N45" s="192"/>
      <c r="O45" s="193"/>
      <c r="P45" s="164"/>
    </row>
    <row r="46" spans="1:16" s="18" customFormat="1" ht="54" customHeight="1" x14ac:dyDescent="0.25">
      <c r="A46" s="101"/>
      <c r="B46" s="104"/>
      <c r="C46" s="107"/>
      <c r="D46" s="35" t="s">
        <v>163</v>
      </c>
      <c r="E46" s="8" t="s">
        <v>13</v>
      </c>
      <c r="F46" s="142">
        <f>100</f>
        <v>100</v>
      </c>
      <c r="G46" s="143"/>
      <c r="H46" s="21">
        <f>100</f>
        <v>100</v>
      </c>
      <c r="I46" s="19"/>
      <c r="J46" s="15"/>
      <c r="K46" s="29"/>
      <c r="L46" s="30"/>
      <c r="M46" s="15"/>
      <c r="N46" s="192"/>
      <c r="O46" s="193"/>
      <c r="P46" s="164"/>
    </row>
    <row r="47" spans="1:16" s="18" customFormat="1" ht="27.75" customHeight="1" x14ac:dyDescent="0.25">
      <c r="A47" s="102"/>
      <c r="B47" s="105"/>
      <c r="C47" s="108"/>
      <c r="D47" s="35" t="s">
        <v>164</v>
      </c>
      <c r="E47" s="8" t="s">
        <v>13</v>
      </c>
      <c r="F47" s="142">
        <f>100</f>
        <v>100</v>
      </c>
      <c r="G47" s="143"/>
      <c r="H47" s="21">
        <f>100</f>
        <v>100</v>
      </c>
      <c r="I47" s="19"/>
      <c r="J47" s="15"/>
      <c r="K47" s="29"/>
      <c r="L47" s="30"/>
      <c r="M47" s="15"/>
      <c r="N47" s="192"/>
      <c r="O47" s="193"/>
      <c r="P47" s="164"/>
    </row>
    <row r="48" spans="1:16" s="5" customFormat="1" ht="79.5" customHeight="1" x14ac:dyDescent="0.25">
      <c r="A48" s="170" t="s">
        <v>77</v>
      </c>
      <c r="B48" s="122" t="s">
        <v>228</v>
      </c>
      <c r="C48" s="109" t="s">
        <v>8</v>
      </c>
      <c r="D48" s="7" t="s">
        <v>33</v>
      </c>
      <c r="E48" s="8" t="s">
        <v>13</v>
      </c>
      <c r="F48" s="115">
        <v>100</v>
      </c>
      <c r="G48" s="115"/>
      <c r="H48" s="21">
        <v>100</v>
      </c>
      <c r="I48" s="10" t="s">
        <v>34</v>
      </c>
      <c r="J48" s="52" t="s">
        <v>9</v>
      </c>
      <c r="K48" s="123">
        <f>521+3008+273</f>
        <v>3802</v>
      </c>
      <c r="L48" s="123"/>
      <c r="M48" s="14">
        <f>521+3140+283</f>
        <v>3944</v>
      </c>
      <c r="N48" s="164">
        <v>76515.8</v>
      </c>
      <c r="O48" s="164"/>
      <c r="P48" s="164">
        <v>75571.5</v>
      </c>
    </row>
    <row r="49" spans="1:16" s="5" customFormat="1" ht="45" customHeight="1" x14ac:dyDescent="0.25">
      <c r="A49" s="170"/>
      <c r="B49" s="122"/>
      <c r="C49" s="109"/>
      <c r="D49" s="7" t="s">
        <v>50</v>
      </c>
      <c r="E49" s="8" t="s">
        <v>13</v>
      </c>
      <c r="F49" s="154">
        <f>(10)</f>
        <v>10</v>
      </c>
      <c r="G49" s="154"/>
      <c r="H49" s="42">
        <f>(100+54+1.5)/3</f>
        <v>51.833333333333336</v>
      </c>
      <c r="I49" s="10"/>
      <c r="J49" s="28"/>
      <c r="K49" s="123"/>
      <c r="L49" s="123"/>
      <c r="M49" s="43"/>
      <c r="N49" s="164"/>
      <c r="O49" s="164"/>
      <c r="P49" s="164"/>
    </row>
    <row r="50" spans="1:16" s="5" customFormat="1" ht="78.75" customHeight="1" x14ac:dyDescent="0.25">
      <c r="A50" s="170"/>
      <c r="B50" s="122"/>
      <c r="C50" s="109"/>
      <c r="D50" s="7" t="s">
        <v>49</v>
      </c>
      <c r="E50" s="8" t="s">
        <v>13</v>
      </c>
      <c r="F50" s="153">
        <v>85</v>
      </c>
      <c r="G50" s="153"/>
      <c r="H50" s="13">
        <v>100</v>
      </c>
      <c r="I50" s="10"/>
      <c r="J50" s="28"/>
      <c r="K50" s="123"/>
      <c r="L50" s="123"/>
      <c r="M50" s="43"/>
      <c r="N50" s="164"/>
      <c r="O50" s="164"/>
      <c r="P50" s="164"/>
    </row>
    <row r="51" spans="1:16" s="41" customFormat="1" x14ac:dyDescent="0.25">
      <c r="A51" s="40" t="s">
        <v>7</v>
      </c>
      <c r="B51" s="40"/>
      <c r="C51" s="34" t="s">
        <v>12</v>
      </c>
      <c r="D51" s="40" t="s">
        <v>12</v>
      </c>
      <c r="E51" s="40" t="s">
        <v>12</v>
      </c>
      <c r="F51" s="144" t="s">
        <v>12</v>
      </c>
      <c r="G51" s="144"/>
      <c r="H51" s="40" t="s">
        <v>12</v>
      </c>
      <c r="I51" s="40" t="s">
        <v>12</v>
      </c>
      <c r="J51" s="40" t="s">
        <v>12</v>
      </c>
      <c r="K51" s="144" t="s">
        <v>12</v>
      </c>
      <c r="L51" s="144"/>
      <c r="M51" s="40" t="s">
        <v>12</v>
      </c>
      <c r="N51" s="158">
        <f>N17+N19+N48</f>
        <v>1077242.7</v>
      </c>
      <c r="O51" s="158"/>
      <c r="P51" s="82">
        <f>P17+P19+P48</f>
        <v>1062304.2</v>
      </c>
    </row>
    <row r="52" spans="1:16" s="6" customFormat="1" ht="26.25" customHeight="1" x14ac:dyDescent="0.25">
      <c r="A52" s="171" t="s">
        <v>48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3"/>
    </row>
    <row r="53" spans="1:16" s="5" customFormat="1" ht="33" customHeight="1" x14ac:dyDescent="0.25">
      <c r="A53" s="103" t="s">
        <v>138</v>
      </c>
      <c r="B53" s="33" t="s">
        <v>139</v>
      </c>
      <c r="C53" s="212" t="s">
        <v>209</v>
      </c>
      <c r="D53" s="69"/>
      <c r="E53" s="67"/>
      <c r="F53" s="152"/>
      <c r="G53" s="152"/>
      <c r="H53" s="67"/>
      <c r="I53" s="44" t="s">
        <v>210</v>
      </c>
      <c r="J53" s="44" t="s">
        <v>46</v>
      </c>
      <c r="K53" s="166">
        <v>18460</v>
      </c>
      <c r="L53" s="166"/>
      <c r="M53" s="55">
        <v>18460</v>
      </c>
      <c r="N53" s="99">
        <v>33458.699999999997</v>
      </c>
      <c r="O53" s="99"/>
      <c r="P53" s="99">
        <v>32543.5</v>
      </c>
    </row>
    <row r="54" spans="1:16" s="5" customFormat="1" ht="33" customHeight="1" x14ac:dyDescent="0.25">
      <c r="A54" s="104"/>
      <c r="B54" s="33" t="s">
        <v>140</v>
      </c>
      <c r="C54" s="213"/>
      <c r="D54" s="69"/>
      <c r="E54" s="67"/>
      <c r="F54" s="155"/>
      <c r="G54" s="156"/>
      <c r="H54" s="67"/>
      <c r="I54" s="44" t="s">
        <v>75</v>
      </c>
      <c r="J54" s="44" t="s">
        <v>46</v>
      </c>
      <c r="K54" s="166">
        <v>41351</v>
      </c>
      <c r="L54" s="166"/>
      <c r="M54" s="55">
        <v>41351</v>
      </c>
      <c r="N54" s="99"/>
      <c r="O54" s="99"/>
      <c r="P54" s="99"/>
    </row>
    <row r="55" spans="1:16" s="5" customFormat="1" ht="32.25" customHeight="1" x14ac:dyDescent="0.25">
      <c r="A55" s="104"/>
      <c r="B55" s="33" t="s">
        <v>141</v>
      </c>
      <c r="C55" s="213"/>
      <c r="D55" s="69"/>
      <c r="E55" s="67"/>
      <c r="F55" s="155"/>
      <c r="G55" s="156"/>
      <c r="H55" s="67"/>
      <c r="I55" s="44" t="s">
        <v>75</v>
      </c>
      <c r="J55" s="44" t="s">
        <v>46</v>
      </c>
      <c r="K55" s="166">
        <v>12717</v>
      </c>
      <c r="L55" s="166"/>
      <c r="M55" s="55">
        <v>12717</v>
      </c>
      <c r="N55" s="99"/>
      <c r="O55" s="99"/>
      <c r="P55" s="99"/>
    </row>
    <row r="56" spans="1:16" s="5" customFormat="1" ht="27" customHeight="1" x14ac:dyDescent="0.25">
      <c r="A56" s="104"/>
      <c r="B56" s="33" t="s">
        <v>142</v>
      </c>
      <c r="C56" s="213"/>
      <c r="D56" s="69"/>
      <c r="E56" s="67"/>
      <c r="F56" s="62"/>
      <c r="G56" s="63"/>
      <c r="H56" s="67"/>
      <c r="I56" s="44" t="s">
        <v>75</v>
      </c>
      <c r="J56" s="44" t="s">
        <v>46</v>
      </c>
      <c r="K56" s="166">
        <v>32736</v>
      </c>
      <c r="L56" s="166"/>
      <c r="M56" s="55">
        <v>32736</v>
      </c>
      <c r="N56" s="99"/>
      <c r="O56" s="99"/>
      <c r="P56" s="99"/>
    </row>
    <row r="57" spans="1:16" s="5" customFormat="1" ht="29.25" customHeight="1" x14ac:dyDescent="0.25">
      <c r="A57" s="105"/>
      <c r="B57" s="33" t="s">
        <v>143</v>
      </c>
      <c r="C57" s="214"/>
      <c r="D57" s="69"/>
      <c r="E57" s="67"/>
      <c r="F57" s="62"/>
      <c r="G57" s="63"/>
      <c r="H57" s="67"/>
      <c r="I57" s="44" t="s">
        <v>75</v>
      </c>
      <c r="J57" s="44" t="s">
        <v>46</v>
      </c>
      <c r="K57" s="166">
        <v>3688</v>
      </c>
      <c r="L57" s="166"/>
      <c r="M57" s="55">
        <v>3688</v>
      </c>
      <c r="N57" s="99"/>
      <c r="O57" s="99"/>
      <c r="P57" s="99"/>
    </row>
    <row r="58" spans="1:16" s="5" customFormat="1" ht="45" customHeight="1" x14ac:dyDescent="0.25">
      <c r="A58" s="33" t="s">
        <v>47</v>
      </c>
      <c r="B58" s="33" t="s">
        <v>144</v>
      </c>
      <c r="C58" s="64" t="s">
        <v>8</v>
      </c>
      <c r="D58" s="69"/>
      <c r="E58" s="67"/>
      <c r="F58" s="152"/>
      <c r="G58" s="152"/>
      <c r="H58" s="67"/>
      <c r="I58" s="44" t="s">
        <v>75</v>
      </c>
      <c r="J58" s="44" t="s">
        <v>46</v>
      </c>
      <c r="K58" s="166">
        <v>23358</v>
      </c>
      <c r="L58" s="166"/>
      <c r="M58" s="67">
        <v>23358</v>
      </c>
      <c r="N58" s="99"/>
      <c r="O58" s="99"/>
      <c r="P58" s="99"/>
    </row>
    <row r="59" spans="1:16" s="5" customFormat="1" ht="57" customHeight="1" x14ac:dyDescent="0.25">
      <c r="A59" s="33" t="s">
        <v>145</v>
      </c>
      <c r="B59" s="33" t="s">
        <v>125</v>
      </c>
      <c r="C59" s="56" t="s">
        <v>79</v>
      </c>
      <c r="D59" s="45" t="s">
        <v>80</v>
      </c>
      <c r="E59" s="59" t="s">
        <v>10</v>
      </c>
      <c r="F59" s="155">
        <f>180+250</f>
        <v>430</v>
      </c>
      <c r="G59" s="156"/>
      <c r="H59" s="59">
        <f>182+258</f>
        <v>440</v>
      </c>
      <c r="I59" s="44" t="s">
        <v>81</v>
      </c>
      <c r="J59" s="44" t="s">
        <v>9</v>
      </c>
      <c r="K59" s="175">
        <f>70000+15500</f>
        <v>85500</v>
      </c>
      <c r="L59" s="176"/>
      <c r="M59" s="55">
        <f>70474+17050</f>
        <v>87524</v>
      </c>
      <c r="N59" s="184">
        <v>37786.699999999997</v>
      </c>
      <c r="O59" s="185"/>
      <c r="P59" s="188">
        <v>32798.300000000003</v>
      </c>
    </row>
    <row r="60" spans="1:16" s="5" customFormat="1" ht="67.5" customHeight="1" x14ac:dyDescent="0.25">
      <c r="A60" s="57" t="s">
        <v>146</v>
      </c>
      <c r="B60" s="54"/>
      <c r="C60" s="56" t="s">
        <v>45</v>
      </c>
      <c r="D60" s="45" t="s">
        <v>35</v>
      </c>
      <c r="E60" s="59" t="s">
        <v>9</v>
      </c>
      <c r="F60" s="152">
        <f>525+120</f>
        <v>645</v>
      </c>
      <c r="G60" s="152"/>
      <c r="H60" s="46">
        <f>525+120</f>
        <v>645</v>
      </c>
      <c r="I60" s="47" t="s">
        <v>11</v>
      </c>
      <c r="J60" s="47" t="s">
        <v>10</v>
      </c>
      <c r="K60" s="167">
        <f>28+9</f>
        <v>37</v>
      </c>
      <c r="L60" s="167"/>
      <c r="M60" s="59">
        <f>26+9</f>
        <v>35</v>
      </c>
      <c r="N60" s="186"/>
      <c r="O60" s="187"/>
      <c r="P60" s="189"/>
    </row>
    <row r="61" spans="1:16" s="5" customFormat="1" ht="75" customHeight="1" x14ac:dyDescent="0.25">
      <c r="A61" s="122" t="s">
        <v>147</v>
      </c>
      <c r="B61" s="122" t="s">
        <v>126</v>
      </c>
      <c r="C61" s="120" t="s">
        <v>8</v>
      </c>
      <c r="D61" s="48" t="s">
        <v>127</v>
      </c>
      <c r="E61" s="60" t="s">
        <v>13</v>
      </c>
      <c r="F61" s="152">
        <v>43</v>
      </c>
      <c r="G61" s="152"/>
      <c r="H61" s="59">
        <v>47</v>
      </c>
      <c r="I61" s="59" t="s">
        <v>130</v>
      </c>
      <c r="J61" s="59" t="s">
        <v>9</v>
      </c>
      <c r="K61" s="167">
        <v>8000</v>
      </c>
      <c r="L61" s="167"/>
      <c r="M61" s="58">
        <v>8258</v>
      </c>
      <c r="N61" s="99">
        <v>25865.5</v>
      </c>
      <c r="O61" s="99"/>
      <c r="P61" s="174">
        <v>24840.400000000001</v>
      </c>
    </row>
    <row r="62" spans="1:16" s="5" customFormat="1" ht="75" customHeight="1" x14ac:dyDescent="0.25">
      <c r="A62" s="122"/>
      <c r="B62" s="122"/>
      <c r="C62" s="120"/>
      <c r="D62" s="48" t="s">
        <v>128</v>
      </c>
      <c r="E62" s="60" t="s">
        <v>13</v>
      </c>
      <c r="F62" s="152">
        <v>26</v>
      </c>
      <c r="G62" s="152"/>
      <c r="H62" s="59">
        <v>28.6</v>
      </c>
      <c r="I62" s="59" t="s">
        <v>131</v>
      </c>
      <c r="J62" s="59" t="s">
        <v>9</v>
      </c>
      <c r="K62" s="167">
        <v>97809</v>
      </c>
      <c r="L62" s="167"/>
      <c r="M62" s="58">
        <v>99414</v>
      </c>
      <c r="N62" s="99"/>
      <c r="O62" s="99"/>
      <c r="P62" s="174"/>
    </row>
    <row r="63" spans="1:16" s="5" customFormat="1" ht="68.25" customHeight="1" x14ac:dyDescent="0.25">
      <c r="A63" s="122"/>
      <c r="B63" s="122"/>
      <c r="C63" s="120"/>
      <c r="D63" s="48" t="s">
        <v>129</v>
      </c>
      <c r="E63" s="60" t="s">
        <v>13</v>
      </c>
      <c r="F63" s="152">
        <v>1</v>
      </c>
      <c r="G63" s="152"/>
      <c r="H63" s="59">
        <v>1</v>
      </c>
      <c r="I63" s="59" t="s">
        <v>132</v>
      </c>
      <c r="J63" s="59" t="s">
        <v>9</v>
      </c>
      <c r="K63" s="167">
        <v>232</v>
      </c>
      <c r="L63" s="167"/>
      <c r="M63" s="58">
        <v>234</v>
      </c>
      <c r="N63" s="99"/>
      <c r="O63" s="99"/>
      <c r="P63" s="174"/>
    </row>
    <row r="64" spans="1:16" s="5" customFormat="1" ht="65.25" customHeight="1" x14ac:dyDescent="0.25">
      <c r="A64" s="57" t="s">
        <v>148</v>
      </c>
      <c r="B64" s="57" t="s">
        <v>170</v>
      </c>
      <c r="C64" s="56" t="s">
        <v>45</v>
      </c>
      <c r="D64" s="49" t="s">
        <v>133</v>
      </c>
      <c r="E64" s="60" t="s">
        <v>13</v>
      </c>
      <c r="F64" s="152">
        <v>85</v>
      </c>
      <c r="G64" s="152"/>
      <c r="H64" s="59">
        <v>85</v>
      </c>
      <c r="I64" s="59" t="s">
        <v>44</v>
      </c>
      <c r="J64" s="59" t="s">
        <v>10</v>
      </c>
      <c r="K64" s="167">
        <v>94500</v>
      </c>
      <c r="L64" s="167">
        <v>6020</v>
      </c>
      <c r="M64" s="58">
        <v>95441</v>
      </c>
      <c r="N64" s="99"/>
      <c r="O64" s="99"/>
      <c r="P64" s="174"/>
    </row>
    <row r="65" spans="1:16" s="5" customFormat="1" ht="42.75" customHeight="1" x14ac:dyDescent="0.25">
      <c r="A65" s="65" t="s">
        <v>149</v>
      </c>
      <c r="B65" s="65"/>
      <c r="C65" s="64" t="s">
        <v>45</v>
      </c>
      <c r="D65" s="45" t="s">
        <v>134</v>
      </c>
      <c r="E65" s="60" t="s">
        <v>10</v>
      </c>
      <c r="F65" s="167">
        <v>5</v>
      </c>
      <c r="G65" s="167"/>
      <c r="H65" s="61">
        <v>5.5</v>
      </c>
      <c r="I65" s="67" t="s">
        <v>44</v>
      </c>
      <c r="J65" s="67" t="s">
        <v>10</v>
      </c>
      <c r="K65" s="167">
        <v>6000</v>
      </c>
      <c r="L65" s="167">
        <v>6020</v>
      </c>
      <c r="M65" s="67">
        <v>6354</v>
      </c>
      <c r="N65" s="99"/>
      <c r="O65" s="99"/>
      <c r="P65" s="174"/>
    </row>
    <row r="66" spans="1:16" s="5" customFormat="1" ht="29.25" customHeight="1" x14ac:dyDescent="0.25">
      <c r="A66" s="122" t="s">
        <v>150</v>
      </c>
      <c r="B66" s="120"/>
      <c r="C66" s="120" t="s">
        <v>45</v>
      </c>
      <c r="D66" s="211"/>
      <c r="E66" s="211"/>
      <c r="F66" s="152"/>
      <c r="G66" s="152"/>
      <c r="H66" s="152"/>
      <c r="I66" s="67" t="s">
        <v>135</v>
      </c>
      <c r="J66" s="67" t="s">
        <v>10</v>
      </c>
      <c r="K66" s="167">
        <v>14</v>
      </c>
      <c r="L66" s="167">
        <v>6020</v>
      </c>
      <c r="M66" s="67">
        <v>13</v>
      </c>
      <c r="N66" s="99"/>
      <c r="O66" s="99"/>
      <c r="P66" s="174"/>
    </row>
    <row r="67" spans="1:16" s="5" customFormat="1" ht="36" customHeight="1" x14ac:dyDescent="0.25">
      <c r="A67" s="122"/>
      <c r="B67" s="120"/>
      <c r="C67" s="120"/>
      <c r="D67" s="211"/>
      <c r="E67" s="211"/>
      <c r="F67" s="152"/>
      <c r="G67" s="152"/>
      <c r="H67" s="152"/>
      <c r="I67" s="67" t="s">
        <v>136</v>
      </c>
      <c r="J67" s="67" t="s">
        <v>10</v>
      </c>
      <c r="K67" s="167">
        <v>3</v>
      </c>
      <c r="L67" s="167"/>
      <c r="M67" s="67">
        <v>3</v>
      </c>
      <c r="N67" s="99"/>
      <c r="O67" s="99"/>
      <c r="P67" s="174"/>
    </row>
    <row r="68" spans="1:16" s="5" customFormat="1" ht="27.75" customHeight="1" x14ac:dyDescent="0.25">
      <c r="A68" s="122"/>
      <c r="B68" s="120"/>
      <c r="C68" s="120"/>
      <c r="D68" s="211"/>
      <c r="E68" s="211"/>
      <c r="F68" s="152"/>
      <c r="G68" s="152"/>
      <c r="H68" s="152"/>
      <c r="I68" s="67" t="s">
        <v>137</v>
      </c>
      <c r="J68" s="67" t="s">
        <v>10</v>
      </c>
      <c r="K68" s="167">
        <v>40</v>
      </c>
      <c r="L68" s="167"/>
      <c r="M68" s="67">
        <v>38</v>
      </c>
      <c r="N68" s="99"/>
      <c r="O68" s="99"/>
      <c r="P68" s="174"/>
    </row>
    <row r="69" spans="1:16" s="5" customFormat="1" ht="75.75" customHeight="1" x14ac:dyDescent="0.25">
      <c r="A69" s="122" t="s">
        <v>151</v>
      </c>
      <c r="B69" s="122" t="s">
        <v>113</v>
      </c>
      <c r="C69" s="120" t="s">
        <v>8</v>
      </c>
      <c r="D69" s="69" t="s">
        <v>229</v>
      </c>
      <c r="E69" s="69" t="s">
        <v>10</v>
      </c>
      <c r="F69" s="211">
        <v>500</v>
      </c>
      <c r="G69" s="211"/>
      <c r="H69" s="60">
        <v>520</v>
      </c>
      <c r="I69" s="67" t="s">
        <v>117</v>
      </c>
      <c r="J69" s="67" t="s">
        <v>9</v>
      </c>
      <c r="K69" s="152">
        <v>700</v>
      </c>
      <c r="L69" s="152"/>
      <c r="M69" s="67">
        <v>740</v>
      </c>
      <c r="N69" s="99">
        <v>7215.9</v>
      </c>
      <c r="O69" s="99"/>
      <c r="P69" s="99">
        <v>6973.7</v>
      </c>
    </row>
    <row r="70" spans="1:16" s="5" customFormat="1" ht="86.25" customHeight="1" x14ac:dyDescent="0.25">
      <c r="A70" s="122"/>
      <c r="B70" s="122"/>
      <c r="C70" s="120"/>
      <c r="D70" s="48" t="s">
        <v>115</v>
      </c>
      <c r="E70" s="60" t="s">
        <v>10</v>
      </c>
      <c r="F70" s="152">
        <v>6600</v>
      </c>
      <c r="G70" s="152"/>
      <c r="H70" s="67">
        <v>6610</v>
      </c>
      <c r="I70" s="67" t="s">
        <v>205</v>
      </c>
      <c r="J70" s="67" t="s">
        <v>9</v>
      </c>
      <c r="K70" s="152">
        <v>32950</v>
      </c>
      <c r="L70" s="152"/>
      <c r="M70" s="67">
        <v>33190</v>
      </c>
      <c r="N70" s="99"/>
      <c r="O70" s="99"/>
      <c r="P70" s="99"/>
    </row>
    <row r="71" spans="1:16" s="5" customFormat="1" ht="51.75" customHeight="1" x14ac:dyDescent="0.25">
      <c r="A71" s="122"/>
      <c r="B71" s="122"/>
      <c r="C71" s="120"/>
      <c r="D71" s="177" t="s">
        <v>114</v>
      </c>
      <c r="E71" s="179" t="s">
        <v>13</v>
      </c>
      <c r="F71" s="147">
        <v>6</v>
      </c>
      <c r="G71" s="148"/>
      <c r="H71" s="181">
        <v>6</v>
      </c>
      <c r="I71" s="67" t="s">
        <v>116</v>
      </c>
      <c r="J71" s="67" t="s">
        <v>9</v>
      </c>
      <c r="K71" s="152">
        <v>2700</v>
      </c>
      <c r="L71" s="152"/>
      <c r="M71" s="67">
        <v>2780</v>
      </c>
      <c r="N71" s="99"/>
      <c r="O71" s="99"/>
      <c r="P71" s="99"/>
    </row>
    <row r="72" spans="1:16" s="5" customFormat="1" ht="26.25" customHeight="1" x14ac:dyDescent="0.25">
      <c r="A72" s="122"/>
      <c r="B72" s="122"/>
      <c r="C72" s="120"/>
      <c r="D72" s="178"/>
      <c r="E72" s="180"/>
      <c r="F72" s="149"/>
      <c r="G72" s="150"/>
      <c r="H72" s="182"/>
      <c r="I72" s="67" t="s">
        <v>78</v>
      </c>
      <c r="J72" s="67" t="s">
        <v>10</v>
      </c>
      <c r="K72" s="155">
        <v>5</v>
      </c>
      <c r="L72" s="156"/>
      <c r="M72" s="67">
        <v>5</v>
      </c>
      <c r="N72" s="99"/>
      <c r="O72" s="99"/>
      <c r="P72" s="99"/>
    </row>
    <row r="73" spans="1:16" s="5" customFormat="1" ht="75.75" customHeight="1" x14ac:dyDescent="0.25">
      <c r="A73" s="122"/>
      <c r="B73" s="122"/>
      <c r="C73" s="120"/>
      <c r="D73" s="48" t="s">
        <v>230</v>
      </c>
      <c r="E73" s="60" t="s">
        <v>10</v>
      </c>
      <c r="F73" s="155">
        <v>6600</v>
      </c>
      <c r="G73" s="156"/>
      <c r="H73" s="67">
        <v>6610</v>
      </c>
      <c r="I73" s="67" t="s">
        <v>118</v>
      </c>
      <c r="J73" s="67" t="s">
        <v>9</v>
      </c>
      <c r="K73" s="152">
        <v>1450</v>
      </c>
      <c r="L73" s="152"/>
      <c r="M73" s="67">
        <v>1510</v>
      </c>
      <c r="N73" s="99"/>
      <c r="O73" s="99"/>
      <c r="P73" s="99"/>
    </row>
    <row r="74" spans="1:16" s="5" customFormat="1" ht="39.75" customHeight="1" x14ac:dyDescent="0.25">
      <c r="A74" s="122" t="s">
        <v>152</v>
      </c>
      <c r="B74" s="122" t="s">
        <v>170</v>
      </c>
      <c r="C74" s="120" t="s">
        <v>45</v>
      </c>
      <c r="D74" s="48" t="s">
        <v>206</v>
      </c>
      <c r="E74" s="60" t="s">
        <v>10</v>
      </c>
      <c r="F74" s="152">
        <v>200</v>
      </c>
      <c r="G74" s="152"/>
      <c r="H74" s="67">
        <v>218</v>
      </c>
      <c r="I74" s="152" t="s">
        <v>119</v>
      </c>
      <c r="J74" s="152" t="s">
        <v>10</v>
      </c>
      <c r="K74" s="152">
        <v>20000</v>
      </c>
      <c r="L74" s="152"/>
      <c r="M74" s="152">
        <v>20864</v>
      </c>
      <c r="N74" s="99"/>
      <c r="O74" s="99"/>
      <c r="P74" s="99"/>
    </row>
    <row r="75" spans="1:16" s="5" customFormat="1" ht="39" customHeight="1" x14ac:dyDescent="0.25">
      <c r="A75" s="122"/>
      <c r="B75" s="122"/>
      <c r="C75" s="120"/>
      <c r="D75" s="48" t="s">
        <v>208</v>
      </c>
      <c r="E75" s="60" t="s">
        <v>10</v>
      </c>
      <c r="F75" s="152">
        <v>20000</v>
      </c>
      <c r="G75" s="152"/>
      <c r="H75" s="67">
        <v>20864</v>
      </c>
      <c r="I75" s="152"/>
      <c r="J75" s="152"/>
      <c r="K75" s="152"/>
      <c r="L75" s="152"/>
      <c r="M75" s="152"/>
      <c r="N75" s="99"/>
      <c r="O75" s="99"/>
      <c r="P75" s="99"/>
    </row>
    <row r="76" spans="1:16" s="5" customFormat="1" ht="42.2" customHeight="1" x14ac:dyDescent="0.25">
      <c r="A76" s="122"/>
      <c r="B76" s="122"/>
      <c r="C76" s="120"/>
      <c r="D76" s="48" t="s">
        <v>207</v>
      </c>
      <c r="E76" s="60" t="s">
        <v>10</v>
      </c>
      <c r="F76" s="152">
        <v>20000</v>
      </c>
      <c r="G76" s="152"/>
      <c r="H76" s="67">
        <v>20864</v>
      </c>
      <c r="I76" s="67"/>
      <c r="J76" s="67"/>
      <c r="K76" s="152"/>
      <c r="L76" s="152"/>
      <c r="M76" s="67"/>
      <c r="N76" s="99"/>
      <c r="O76" s="99"/>
      <c r="P76" s="99"/>
    </row>
    <row r="77" spans="1:16" s="5" customFormat="1" ht="39" customHeight="1" x14ac:dyDescent="0.25">
      <c r="A77" s="122" t="s">
        <v>153</v>
      </c>
      <c r="B77" s="122" t="s">
        <v>170</v>
      </c>
      <c r="C77" s="120" t="s">
        <v>45</v>
      </c>
      <c r="D77" s="48" t="s">
        <v>120</v>
      </c>
      <c r="E77" s="60" t="s">
        <v>43</v>
      </c>
      <c r="F77" s="152">
        <v>12</v>
      </c>
      <c r="G77" s="152"/>
      <c r="H77" s="67">
        <v>12</v>
      </c>
      <c r="I77" s="67" t="s">
        <v>122</v>
      </c>
      <c r="J77" s="67" t="s">
        <v>123</v>
      </c>
      <c r="K77" s="152">
        <v>6000</v>
      </c>
      <c r="L77" s="152"/>
      <c r="M77" s="67">
        <v>6350</v>
      </c>
      <c r="N77" s="99"/>
      <c r="O77" s="99"/>
      <c r="P77" s="99"/>
    </row>
    <row r="78" spans="1:16" s="5" customFormat="1" ht="39" customHeight="1" x14ac:dyDescent="0.25">
      <c r="A78" s="122"/>
      <c r="B78" s="122"/>
      <c r="C78" s="120"/>
      <c r="D78" s="48" t="s">
        <v>121</v>
      </c>
      <c r="E78" s="60" t="s">
        <v>43</v>
      </c>
      <c r="F78" s="152">
        <v>30</v>
      </c>
      <c r="G78" s="152"/>
      <c r="H78" s="67">
        <v>30</v>
      </c>
      <c r="I78" s="67" t="s">
        <v>124</v>
      </c>
      <c r="J78" s="67" t="s">
        <v>9</v>
      </c>
      <c r="K78" s="152">
        <v>15000</v>
      </c>
      <c r="L78" s="152"/>
      <c r="M78" s="67">
        <v>15600</v>
      </c>
      <c r="N78" s="99"/>
      <c r="O78" s="99"/>
      <c r="P78" s="99"/>
    </row>
    <row r="79" spans="1:16" s="41" customFormat="1" x14ac:dyDescent="0.25">
      <c r="A79" s="66" t="s">
        <v>7</v>
      </c>
      <c r="B79" s="66"/>
      <c r="C79" s="64" t="s">
        <v>12</v>
      </c>
      <c r="D79" s="66" t="s">
        <v>12</v>
      </c>
      <c r="E79" s="66" t="s">
        <v>12</v>
      </c>
      <c r="F79" s="144" t="s">
        <v>12</v>
      </c>
      <c r="G79" s="144"/>
      <c r="H79" s="66"/>
      <c r="I79" s="66" t="s">
        <v>12</v>
      </c>
      <c r="J79" s="66" t="s">
        <v>12</v>
      </c>
      <c r="K79" s="144" t="s">
        <v>12</v>
      </c>
      <c r="L79" s="144"/>
      <c r="M79" s="66" t="s">
        <v>12</v>
      </c>
      <c r="N79" s="158">
        <f>N53+N59+N61+N69</f>
        <v>104326.79999999999</v>
      </c>
      <c r="O79" s="158"/>
      <c r="P79" s="82">
        <f>P53+P59+P61+P69</f>
        <v>97155.900000000009</v>
      </c>
    </row>
    <row r="80" spans="1:16" s="6" customFormat="1" ht="31.5" customHeight="1" x14ac:dyDescent="0.25">
      <c r="A80" s="159" t="s">
        <v>42</v>
      </c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</row>
    <row r="81" spans="1:16" s="74" customFormat="1" ht="180.75" customHeight="1" x14ac:dyDescent="0.25">
      <c r="A81" s="70" t="s">
        <v>66</v>
      </c>
      <c r="B81" s="70" t="s">
        <v>92</v>
      </c>
      <c r="C81" s="71" t="s">
        <v>93</v>
      </c>
      <c r="D81" s="72" t="s">
        <v>67</v>
      </c>
      <c r="E81" s="73" t="s">
        <v>68</v>
      </c>
      <c r="F81" s="145">
        <v>12</v>
      </c>
      <c r="G81" s="145"/>
      <c r="H81" s="73">
        <v>12</v>
      </c>
      <c r="I81" s="73" t="s">
        <v>69</v>
      </c>
      <c r="J81" s="73" t="s">
        <v>67</v>
      </c>
      <c r="K81" s="145">
        <v>21703</v>
      </c>
      <c r="L81" s="145"/>
      <c r="M81" s="73">
        <v>21703</v>
      </c>
      <c r="N81" s="99">
        <v>59450.5</v>
      </c>
      <c r="O81" s="99"/>
      <c r="P81" s="99">
        <v>59036.2</v>
      </c>
    </row>
    <row r="82" spans="1:16" s="74" customFormat="1" ht="194.25" customHeight="1" x14ac:dyDescent="0.25">
      <c r="A82" s="70" t="s">
        <v>41</v>
      </c>
      <c r="B82" s="70" t="s">
        <v>197</v>
      </c>
      <c r="C82" s="71" t="s">
        <v>45</v>
      </c>
      <c r="D82" s="75" t="s">
        <v>94</v>
      </c>
      <c r="E82" s="71" t="s">
        <v>13</v>
      </c>
      <c r="F82" s="146">
        <v>100</v>
      </c>
      <c r="G82" s="146"/>
      <c r="H82" s="71">
        <v>100</v>
      </c>
      <c r="I82" s="71" t="s">
        <v>40</v>
      </c>
      <c r="J82" s="71" t="s">
        <v>39</v>
      </c>
      <c r="K82" s="165">
        <v>469.9</v>
      </c>
      <c r="L82" s="165"/>
      <c r="M82" s="76">
        <v>469.9</v>
      </c>
      <c r="N82" s="99"/>
      <c r="O82" s="99"/>
      <c r="P82" s="99"/>
    </row>
    <row r="83" spans="1:16" s="74" customFormat="1" ht="63.75" customHeight="1" x14ac:dyDescent="0.25">
      <c r="A83" s="70" t="s">
        <v>198</v>
      </c>
      <c r="B83" s="70" t="s">
        <v>200</v>
      </c>
      <c r="C83" s="71" t="s">
        <v>199</v>
      </c>
      <c r="D83" s="75" t="s">
        <v>201</v>
      </c>
      <c r="E83" s="71" t="s">
        <v>13</v>
      </c>
      <c r="F83" s="146">
        <v>100</v>
      </c>
      <c r="G83" s="146"/>
      <c r="H83" s="71">
        <v>100</v>
      </c>
      <c r="I83" s="71" t="s">
        <v>202</v>
      </c>
      <c r="J83" s="71" t="s">
        <v>203</v>
      </c>
      <c r="K83" s="165">
        <v>666246</v>
      </c>
      <c r="L83" s="165"/>
      <c r="M83" s="76">
        <v>666246</v>
      </c>
      <c r="N83" s="162">
        <v>2817.6</v>
      </c>
      <c r="O83" s="163"/>
      <c r="P83" s="85">
        <v>2815.5</v>
      </c>
    </row>
    <row r="84" spans="1:16" s="74" customFormat="1" x14ac:dyDescent="0.25">
      <c r="A84" s="77" t="s">
        <v>7</v>
      </c>
      <c r="B84" s="77"/>
      <c r="C84" s="78" t="s">
        <v>12</v>
      </c>
      <c r="D84" s="77" t="s">
        <v>12</v>
      </c>
      <c r="E84" s="77" t="s">
        <v>12</v>
      </c>
      <c r="F84" s="151" t="s">
        <v>12</v>
      </c>
      <c r="G84" s="151"/>
      <c r="H84" s="77" t="s">
        <v>12</v>
      </c>
      <c r="I84" s="77" t="s">
        <v>12</v>
      </c>
      <c r="J84" s="77" t="s">
        <v>12</v>
      </c>
      <c r="K84" s="151" t="s">
        <v>12</v>
      </c>
      <c r="L84" s="151"/>
      <c r="M84" s="77" t="s">
        <v>12</v>
      </c>
      <c r="N84" s="158">
        <f>N81+N83</f>
        <v>62268.1</v>
      </c>
      <c r="O84" s="158"/>
      <c r="P84" s="82">
        <f>P81+P83</f>
        <v>61851.7</v>
      </c>
    </row>
    <row r="85" spans="1:16" s="6" customFormat="1" ht="27.75" customHeight="1" x14ac:dyDescent="0.25">
      <c r="A85" s="159" t="s">
        <v>38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</row>
    <row r="86" spans="1:16" s="5" customFormat="1" ht="19.5" customHeight="1" x14ac:dyDescent="0.25">
      <c r="A86" s="122" t="s">
        <v>19</v>
      </c>
      <c r="B86" s="122" t="s">
        <v>96</v>
      </c>
      <c r="C86" s="120" t="s">
        <v>45</v>
      </c>
      <c r="D86" s="122" t="s">
        <v>167</v>
      </c>
      <c r="E86" s="120" t="s">
        <v>13</v>
      </c>
      <c r="F86" s="157">
        <f>(5+10+20)/3</f>
        <v>11.666666666666666</v>
      </c>
      <c r="G86" s="157"/>
      <c r="H86" s="157">
        <f>(5+10+20)/3</f>
        <v>11.666666666666666</v>
      </c>
      <c r="I86" s="122" t="s">
        <v>97</v>
      </c>
      <c r="J86" s="120" t="s">
        <v>168</v>
      </c>
      <c r="K86" s="121">
        <f>5+5+5</f>
        <v>15</v>
      </c>
      <c r="L86" s="121"/>
      <c r="M86" s="121">
        <f>5+5+5</f>
        <v>15</v>
      </c>
      <c r="N86" s="99">
        <v>133753.4</v>
      </c>
      <c r="O86" s="99"/>
      <c r="P86" s="99">
        <v>133380.4</v>
      </c>
    </row>
    <row r="87" spans="1:16" s="5" customFormat="1" ht="36.75" customHeight="1" x14ac:dyDescent="0.25">
      <c r="A87" s="122"/>
      <c r="B87" s="122"/>
      <c r="C87" s="120"/>
      <c r="D87" s="122"/>
      <c r="E87" s="120"/>
      <c r="F87" s="157"/>
      <c r="G87" s="157"/>
      <c r="H87" s="157"/>
      <c r="I87" s="122"/>
      <c r="J87" s="120"/>
      <c r="K87" s="121"/>
      <c r="L87" s="121"/>
      <c r="M87" s="121"/>
      <c r="N87" s="99"/>
      <c r="O87" s="99"/>
      <c r="P87" s="99"/>
    </row>
    <row r="88" spans="1:16" s="5" customFormat="1" ht="56.25" customHeight="1" x14ac:dyDescent="0.25">
      <c r="A88" s="89" t="s">
        <v>110</v>
      </c>
      <c r="B88" s="97" t="s">
        <v>111</v>
      </c>
      <c r="C88" s="88" t="s">
        <v>45</v>
      </c>
      <c r="D88" s="89" t="s">
        <v>167</v>
      </c>
      <c r="E88" s="88" t="s">
        <v>13</v>
      </c>
      <c r="F88" s="157">
        <f>(5+20)/2</f>
        <v>12.5</v>
      </c>
      <c r="G88" s="157"/>
      <c r="H88" s="98">
        <f>(5+20)/2</f>
        <v>12.5</v>
      </c>
      <c r="I88" s="89" t="s">
        <v>97</v>
      </c>
      <c r="J88" s="88" t="s">
        <v>168</v>
      </c>
      <c r="K88" s="121">
        <f>10+14</f>
        <v>24</v>
      </c>
      <c r="L88" s="121"/>
      <c r="M88" s="96">
        <f>10+14</f>
        <v>24</v>
      </c>
      <c r="N88" s="99"/>
      <c r="O88" s="99"/>
      <c r="P88" s="99"/>
    </row>
    <row r="89" spans="1:16" s="5" customFormat="1" ht="56.25" customHeight="1" x14ac:dyDescent="0.25">
      <c r="A89" s="89" t="s">
        <v>176</v>
      </c>
      <c r="B89" s="97" t="s">
        <v>177</v>
      </c>
      <c r="C89" s="88" t="s">
        <v>45</v>
      </c>
      <c r="D89" s="89" t="s">
        <v>167</v>
      </c>
      <c r="E89" s="88" t="s">
        <v>13</v>
      </c>
      <c r="F89" s="215">
        <f>(5+20)/2</f>
        <v>12.5</v>
      </c>
      <c r="G89" s="216"/>
      <c r="H89" s="98">
        <f>(5+20)/2</f>
        <v>12.5</v>
      </c>
      <c r="I89" s="89" t="s">
        <v>97</v>
      </c>
      <c r="J89" s="88" t="s">
        <v>168</v>
      </c>
      <c r="K89" s="116">
        <f>10+10</f>
        <v>20</v>
      </c>
      <c r="L89" s="117"/>
      <c r="M89" s="96">
        <f>10+10</f>
        <v>20</v>
      </c>
      <c r="N89" s="99"/>
      <c r="O89" s="99"/>
      <c r="P89" s="99"/>
    </row>
    <row r="90" spans="1:16" s="5" customFormat="1" ht="42" customHeight="1" x14ac:dyDescent="0.25">
      <c r="A90" s="89" t="s">
        <v>178</v>
      </c>
      <c r="B90" s="89" t="s">
        <v>96</v>
      </c>
      <c r="C90" s="88" t="s">
        <v>45</v>
      </c>
      <c r="D90" s="33" t="s">
        <v>169</v>
      </c>
      <c r="E90" s="88" t="s">
        <v>13</v>
      </c>
      <c r="F90" s="120">
        <f>0</f>
        <v>0</v>
      </c>
      <c r="G90" s="120"/>
      <c r="H90" s="88">
        <f>0</f>
        <v>0</v>
      </c>
      <c r="I90" s="89" t="s">
        <v>97</v>
      </c>
      <c r="J90" s="88" t="s">
        <v>168</v>
      </c>
      <c r="K90" s="121">
        <f>15+32+22</f>
        <v>69</v>
      </c>
      <c r="L90" s="121"/>
      <c r="M90" s="96">
        <f>15+32+22</f>
        <v>69</v>
      </c>
      <c r="N90" s="99"/>
      <c r="O90" s="99"/>
      <c r="P90" s="99"/>
    </row>
    <row r="91" spans="1:16" s="5" customFormat="1" ht="42" customHeight="1" x14ac:dyDescent="0.25">
      <c r="A91" s="89" t="s">
        <v>179</v>
      </c>
      <c r="B91" s="97" t="s">
        <v>111</v>
      </c>
      <c r="C91" s="88" t="s">
        <v>45</v>
      </c>
      <c r="D91" s="33" t="s">
        <v>169</v>
      </c>
      <c r="E91" s="88" t="s">
        <v>13</v>
      </c>
      <c r="F91" s="217">
        <f>0</f>
        <v>0</v>
      </c>
      <c r="G91" s="218"/>
      <c r="H91" s="88">
        <f>0</f>
        <v>0</v>
      </c>
      <c r="I91" s="89" t="s">
        <v>97</v>
      </c>
      <c r="J91" s="88" t="s">
        <v>168</v>
      </c>
      <c r="K91" s="116">
        <f>10+10</f>
        <v>20</v>
      </c>
      <c r="L91" s="117"/>
      <c r="M91" s="96">
        <f>10+10</f>
        <v>20</v>
      </c>
      <c r="N91" s="99"/>
      <c r="O91" s="99"/>
      <c r="P91" s="99"/>
    </row>
    <row r="92" spans="1:16" s="5" customFormat="1" ht="78.75" customHeight="1" x14ac:dyDescent="0.25">
      <c r="A92" s="89" t="s">
        <v>183</v>
      </c>
      <c r="B92" s="97" t="s">
        <v>98</v>
      </c>
      <c r="C92" s="88" t="s">
        <v>45</v>
      </c>
      <c r="D92" s="33" t="s">
        <v>169</v>
      </c>
      <c r="E92" s="88" t="s">
        <v>13</v>
      </c>
      <c r="F92" s="120">
        <f>0</f>
        <v>0</v>
      </c>
      <c r="G92" s="120"/>
      <c r="H92" s="88">
        <f>0</f>
        <v>0</v>
      </c>
      <c r="I92" s="89" t="s">
        <v>97</v>
      </c>
      <c r="J92" s="88" t="s">
        <v>168</v>
      </c>
      <c r="K92" s="121">
        <f>16</f>
        <v>16</v>
      </c>
      <c r="L92" s="121"/>
      <c r="M92" s="96">
        <f>16</f>
        <v>16</v>
      </c>
      <c r="N92" s="99"/>
      <c r="O92" s="99"/>
      <c r="P92" s="99"/>
    </row>
    <row r="93" spans="1:16" s="5" customFormat="1" ht="83.25" customHeight="1" x14ac:dyDescent="0.25">
      <c r="A93" s="89" t="s">
        <v>184</v>
      </c>
      <c r="B93" s="89" t="s">
        <v>96</v>
      </c>
      <c r="C93" s="88" t="s">
        <v>45</v>
      </c>
      <c r="D93" s="33" t="s">
        <v>169</v>
      </c>
      <c r="E93" s="88" t="s">
        <v>13</v>
      </c>
      <c r="F93" s="120">
        <f>0</f>
        <v>0</v>
      </c>
      <c r="G93" s="120"/>
      <c r="H93" s="88">
        <f>0</f>
        <v>0</v>
      </c>
      <c r="I93" s="89" t="s">
        <v>97</v>
      </c>
      <c r="J93" s="88" t="s">
        <v>168</v>
      </c>
      <c r="K93" s="121">
        <f>10</f>
        <v>10</v>
      </c>
      <c r="L93" s="121"/>
      <c r="M93" s="96">
        <f>10</f>
        <v>10</v>
      </c>
      <c r="N93" s="99"/>
      <c r="O93" s="99"/>
      <c r="P93" s="99"/>
    </row>
    <row r="94" spans="1:16" s="5" customFormat="1" ht="78.2" customHeight="1" x14ac:dyDescent="0.25">
      <c r="A94" s="122" t="s">
        <v>185</v>
      </c>
      <c r="B94" s="122" t="s">
        <v>182</v>
      </c>
      <c r="C94" s="120" t="s">
        <v>45</v>
      </c>
      <c r="D94" s="120" t="s">
        <v>36</v>
      </c>
      <c r="E94" s="120" t="s">
        <v>76</v>
      </c>
      <c r="F94" s="121">
        <v>150</v>
      </c>
      <c r="G94" s="121"/>
      <c r="H94" s="121">
        <v>150</v>
      </c>
      <c r="I94" s="122" t="s">
        <v>99</v>
      </c>
      <c r="J94" s="120" t="s">
        <v>168</v>
      </c>
      <c r="K94" s="121">
        <v>13</v>
      </c>
      <c r="L94" s="121"/>
      <c r="M94" s="121">
        <v>13</v>
      </c>
      <c r="N94" s="99"/>
      <c r="O94" s="99"/>
      <c r="P94" s="99"/>
    </row>
    <row r="95" spans="1:16" s="5" customFormat="1" ht="49.5" customHeight="1" x14ac:dyDescent="0.25">
      <c r="A95" s="122"/>
      <c r="B95" s="122"/>
      <c r="C95" s="120"/>
      <c r="D95" s="120"/>
      <c r="E95" s="120"/>
      <c r="F95" s="121"/>
      <c r="G95" s="121"/>
      <c r="H95" s="121"/>
      <c r="I95" s="122"/>
      <c r="J95" s="120"/>
      <c r="K95" s="121"/>
      <c r="L95" s="121"/>
      <c r="M95" s="121"/>
      <c r="N95" s="99"/>
      <c r="O95" s="99"/>
      <c r="P95" s="99"/>
    </row>
    <row r="96" spans="1:16" s="5" customFormat="1" ht="55.5" customHeight="1" x14ac:dyDescent="0.25">
      <c r="A96" s="89" t="s">
        <v>186</v>
      </c>
      <c r="B96" s="89" t="s">
        <v>170</v>
      </c>
      <c r="C96" s="88" t="s">
        <v>45</v>
      </c>
      <c r="D96" s="33" t="s">
        <v>17</v>
      </c>
      <c r="E96" s="88" t="s">
        <v>76</v>
      </c>
      <c r="F96" s="121">
        <v>200</v>
      </c>
      <c r="G96" s="121"/>
      <c r="H96" s="96">
        <v>200</v>
      </c>
      <c r="I96" s="33" t="s">
        <v>99</v>
      </c>
      <c r="J96" s="88" t="s">
        <v>168</v>
      </c>
      <c r="K96" s="121">
        <v>12</v>
      </c>
      <c r="L96" s="121"/>
      <c r="M96" s="96">
        <v>12</v>
      </c>
      <c r="N96" s="99"/>
      <c r="O96" s="99"/>
      <c r="P96" s="99"/>
    </row>
    <row r="97" spans="1:16" s="5" customFormat="1" ht="42.75" customHeight="1" x14ac:dyDescent="0.25">
      <c r="A97" s="89" t="s">
        <v>187</v>
      </c>
      <c r="B97" s="89" t="s">
        <v>170</v>
      </c>
      <c r="C97" s="88" t="s">
        <v>45</v>
      </c>
      <c r="D97" s="33" t="s">
        <v>171</v>
      </c>
      <c r="E97" s="88" t="s">
        <v>67</v>
      </c>
      <c r="F97" s="121">
        <v>0</v>
      </c>
      <c r="G97" s="121"/>
      <c r="H97" s="96">
        <v>0</v>
      </c>
      <c r="I97" s="89" t="s">
        <v>37</v>
      </c>
      <c r="J97" s="88" t="s">
        <v>180</v>
      </c>
      <c r="K97" s="121">
        <f>547+163+126</f>
        <v>836</v>
      </c>
      <c r="L97" s="121"/>
      <c r="M97" s="96">
        <f>547+163+126</f>
        <v>836</v>
      </c>
      <c r="N97" s="99"/>
      <c r="O97" s="99"/>
      <c r="P97" s="99"/>
    </row>
    <row r="98" spans="1:16" s="5" customFormat="1" ht="81" customHeight="1" x14ac:dyDescent="0.25">
      <c r="A98" s="103" t="s">
        <v>104</v>
      </c>
      <c r="B98" s="103" t="s">
        <v>100</v>
      </c>
      <c r="C98" s="103" t="s">
        <v>101</v>
      </c>
      <c r="D98" s="33" t="s">
        <v>172</v>
      </c>
      <c r="E98" s="88" t="s">
        <v>13</v>
      </c>
      <c r="F98" s="116">
        <v>5</v>
      </c>
      <c r="G98" s="117"/>
      <c r="H98" s="96">
        <v>5</v>
      </c>
      <c r="I98" s="89" t="s">
        <v>173</v>
      </c>
      <c r="J98" s="88" t="s">
        <v>9</v>
      </c>
      <c r="K98" s="116">
        <v>0</v>
      </c>
      <c r="L98" s="117"/>
      <c r="M98" s="96">
        <v>0</v>
      </c>
      <c r="N98" s="99"/>
      <c r="O98" s="99"/>
      <c r="P98" s="99"/>
    </row>
    <row r="99" spans="1:16" s="5" customFormat="1" ht="90.75" customHeight="1" x14ac:dyDescent="0.25">
      <c r="A99" s="104"/>
      <c r="B99" s="104"/>
      <c r="C99" s="104"/>
      <c r="D99" s="33" t="s">
        <v>174</v>
      </c>
      <c r="E99" s="88" t="s">
        <v>13</v>
      </c>
      <c r="F99" s="116">
        <v>0</v>
      </c>
      <c r="G99" s="117"/>
      <c r="H99" s="96">
        <v>0</v>
      </c>
      <c r="I99" s="89" t="s">
        <v>173</v>
      </c>
      <c r="J99" s="88" t="s">
        <v>9</v>
      </c>
      <c r="K99" s="116">
        <v>45</v>
      </c>
      <c r="L99" s="117"/>
      <c r="M99" s="96">
        <v>45</v>
      </c>
      <c r="N99" s="99"/>
      <c r="O99" s="99"/>
      <c r="P99" s="99"/>
    </row>
    <row r="100" spans="1:16" s="5" customFormat="1" ht="81" customHeight="1" x14ac:dyDescent="0.25">
      <c r="A100" s="103" t="s">
        <v>188</v>
      </c>
      <c r="B100" s="103" t="s">
        <v>102</v>
      </c>
      <c r="C100" s="103" t="s">
        <v>101</v>
      </c>
      <c r="D100" s="33" t="s">
        <v>172</v>
      </c>
      <c r="E100" s="88" t="s">
        <v>13</v>
      </c>
      <c r="F100" s="116">
        <v>5</v>
      </c>
      <c r="G100" s="117"/>
      <c r="H100" s="96">
        <v>5</v>
      </c>
      <c r="I100" s="89" t="s">
        <v>173</v>
      </c>
      <c r="J100" s="88" t="s">
        <v>9</v>
      </c>
      <c r="K100" s="116">
        <v>20</v>
      </c>
      <c r="L100" s="117"/>
      <c r="M100" s="96">
        <v>20</v>
      </c>
      <c r="N100" s="99"/>
      <c r="O100" s="99"/>
      <c r="P100" s="99"/>
    </row>
    <row r="101" spans="1:16" s="5" customFormat="1" ht="90.75" customHeight="1" x14ac:dyDescent="0.25">
      <c r="A101" s="104"/>
      <c r="B101" s="104"/>
      <c r="C101" s="104"/>
      <c r="D101" s="33" t="s">
        <v>174</v>
      </c>
      <c r="E101" s="88" t="s">
        <v>13</v>
      </c>
      <c r="F101" s="116">
        <v>75</v>
      </c>
      <c r="G101" s="117"/>
      <c r="H101" s="96">
        <v>75</v>
      </c>
      <c r="I101" s="89" t="s">
        <v>173</v>
      </c>
      <c r="J101" s="88" t="s">
        <v>9</v>
      </c>
      <c r="K101" s="116">
        <v>50</v>
      </c>
      <c r="L101" s="117"/>
      <c r="M101" s="96">
        <v>50</v>
      </c>
      <c r="N101" s="99"/>
      <c r="O101" s="99"/>
      <c r="P101" s="99"/>
    </row>
    <row r="102" spans="1:16" s="5" customFormat="1" ht="80.25" customHeight="1" x14ac:dyDescent="0.25">
      <c r="A102" s="103" t="s">
        <v>189</v>
      </c>
      <c r="B102" s="103" t="s">
        <v>103</v>
      </c>
      <c r="C102" s="103" t="s">
        <v>101</v>
      </c>
      <c r="D102" s="33" t="s">
        <v>172</v>
      </c>
      <c r="E102" s="88" t="s">
        <v>13</v>
      </c>
      <c r="F102" s="116">
        <f>(50+25)/2</f>
        <v>37.5</v>
      </c>
      <c r="G102" s="117"/>
      <c r="H102" s="96">
        <f>(50+25)/2</f>
        <v>37.5</v>
      </c>
      <c r="I102" s="89" t="s">
        <v>173</v>
      </c>
      <c r="J102" s="88" t="s">
        <v>9</v>
      </c>
      <c r="K102" s="116">
        <f>20+40</f>
        <v>60</v>
      </c>
      <c r="L102" s="117"/>
      <c r="M102" s="96">
        <f>20+40</f>
        <v>60</v>
      </c>
      <c r="N102" s="99"/>
      <c r="O102" s="99"/>
      <c r="P102" s="99"/>
    </row>
    <row r="103" spans="1:16" s="5" customFormat="1" ht="90.75" customHeight="1" x14ac:dyDescent="0.25">
      <c r="A103" s="104"/>
      <c r="B103" s="104"/>
      <c r="C103" s="104"/>
      <c r="D103" s="33" t="s">
        <v>174</v>
      </c>
      <c r="E103" s="88" t="s">
        <v>13</v>
      </c>
      <c r="F103" s="116">
        <v>0</v>
      </c>
      <c r="G103" s="117"/>
      <c r="H103" s="96">
        <v>0</v>
      </c>
      <c r="I103" s="89" t="s">
        <v>173</v>
      </c>
      <c r="J103" s="88" t="s">
        <v>9</v>
      </c>
      <c r="K103" s="116">
        <f>35+60</f>
        <v>95</v>
      </c>
      <c r="L103" s="117"/>
      <c r="M103" s="96">
        <f>35+59</f>
        <v>94</v>
      </c>
      <c r="N103" s="99"/>
      <c r="O103" s="99"/>
      <c r="P103" s="99"/>
    </row>
    <row r="104" spans="1:16" s="5" customFormat="1" ht="82.5" customHeight="1" x14ac:dyDescent="0.25">
      <c r="A104" s="103" t="s">
        <v>190</v>
      </c>
      <c r="B104" s="103" t="s">
        <v>155</v>
      </c>
      <c r="C104" s="103" t="s">
        <v>101</v>
      </c>
      <c r="D104" s="33" t="s">
        <v>172</v>
      </c>
      <c r="E104" s="88" t="s">
        <v>13</v>
      </c>
      <c r="F104" s="116">
        <v>25</v>
      </c>
      <c r="G104" s="117"/>
      <c r="H104" s="96">
        <v>25</v>
      </c>
      <c r="I104" s="89" t="s">
        <v>173</v>
      </c>
      <c r="J104" s="88" t="s">
        <v>9</v>
      </c>
      <c r="K104" s="116">
        <v>10</v>
      </c>
      <c r="L104" s="117"/>
      <c r="M104" s="96">
        <v>10</v>
      </c>
      <c r="N104" s="99"/>
      <c r="O104" s="99"/>
      <c r="P104" s="99"/>
    </row>
    <row r="105" spans="1:16" s="5" customFormat="1" ht="87.75" customHeight="1" x14ac:dyDescent="0.25">
      <c r="A105" s="104"/>
      <c r="B105" s="104"/>
      <c r="C105" s="104"/>
      <c r="D105" s="33" t="s">
        <v>174</v>
      </c>
      <c r="E105" s="88" t="s">
        <v>13</v>
      </c>
      <c r="F105" s="116">
        <v>0</v>
      </c>
      <c r="G105" s="117"/>
      <c r="H105" s="96">
        <v>0</v>
      </c>
      <c r="I105" s="89" t="s">
        <v>173</v>
      </c>
      <c r="J105" s="88" t="s">
        <v>9</v>
      </c>
      <c r="K105" s="116">
        <v>9</v>
      </c>
      <c r="L105" s="117"/>
      <c r="M105" s="96">
        <v>9</v>
      </c>
      <c r="N105" s="99"/>
      <c r="O105" s="99"/>
      <c r="P105" s="99"/>
    </row>
    <row r="106" spans="1:16" s="5" customFormat="1" ht="78.75" customHeight="1" x14ac:dyDescent="0.25">
      <c r="A106" s="103" t="s">
        <v>191</v>
      </c>
      <c r="B106" s="103" t="s">
        <v>156</v>
      </c>
      <c r="C106" s="103" t="s">
        <v>101</v>
      </c>
      <c r="D106" s="33" t="s">
        <v>172</v>
      </c>
      <c r="E106" s="88" t="s">
        <v>13</v>
      </c>
      <c r="F106" s="116">
        <f>25</f>
        <v>25</v>
      </c>
      <c r="G106" s="117"/>
      <c r="H106" s="96">
        <f>25</f>
        <v>25</v>
      </c>
      <c r="I106" s="89" t="s">
        <v>173</v>
      </c>
      <c r="J106" s="88" t="s">
        <v>9</v>
      </c>
      <c r="K106" s="116">
        <f>0</f>
        <v>0</v>
      </c>
      <c r="L106" s="117"/>
      <c r="M106" s="96">
        <v>0</v>
      </c>
      <c r="N106" s="99"/>
      <c r="O106" s="99"/>
      <c r="P106" s="99"/>
    </row>
    <row r="107" spans="1:16" s="5" customFormat="1" ht="90" customHeight="1" x14ac:dyDescent="0.25">
      <c r="A107" s="104"/>
      <c r="B107" s="104"/>
      <c r="C107" s="104"/>
      <c r="D107" s="33" t="s">
        <v>174</v>
      </c>
      <c r="E107" s="88" t="s">
        <v>13</v>
      </c>
      <c r="F107" s="116">
        <v>0</v>
      </c>
      <c r="G107" s="117"/>
      <c r="H107" s="96">
        <v>0</v>
      </c>
      <c r="I107" s="89" t="s">
        <v>173</v>
      </c>
      <c r="J107" s="88" t="s">
        <v>9</v>
      </c>
      <c r="K107" s="116">
        <f>35</f>
        <v>35</v>
      </c>
      <c r="L107" s="117"/>
      <c r="M107" s="96">
        <f>35</f>
        <v>35</v>
      </c>
      <c r="N107" s="99"/>
      <c r="O107" s="99"/>
      <c r="P107" s="99"/>
    </row>
    <row r="108" spans="1:16" s="5" customFormat="1" ht="81" customHeight="1" x14ac:dyDescent="0.25">
      <c r="A108" s="103" t="s">
        <v>112</v>
      </c>
      <c r="B108" s="103" t="s">
        <v>105</v>
      </c>
      <c r="C108" s="103" t="s">
        <v>101</v>
      </c>
      <c r="D108" s="33" t="s">
        <v>172</v>
      </c>
      <c r="E108" s="88" t="s">
        <v>13</v>
      </c>
      <c r="F108" s="116">
        <f>(10+25)/2</f>
        <v>17.5</v>
      </c>
      <c r="G108" s="117"/>
      <c r="H108" s="96">
        <f>(10+25)/2</f>
        <v>17.5</v>
      </c>
      <c r="I108" s="89" t="s">
        <v>173</v>
      </c>
      <c r="J108" s="88" t="s">
        <v>9</v>
      </c>
      <c r="K108" s="116">
        <f>30+30</f>
        <v>60</v>
      </c>
      <c r="L108" s="117"/>
      <c r="M108" s="96">
        <f>30+30</f>
        <v>60</v>
      </c>
      <c r="N108" s="99"/>
      <c r="O108" s="99"/>
      <c r="P108" s="99"/>
    </row>
    <row r="109" spans="1:16" s="5" customFormat="1" ht="90.75" customHeight="1" x14ac:dyDescent="0.25">
      <c r="A109" s="104"/>
      <c r="B109" s="104"/>
      <c r="C109" s="104"/>
      <c r="D109" s="33" t="s">
        <v>174</v>
      </c>
      <c r="E109" s="88" t="s">
        <v>13</v>
      </c>
      <c r="F109" s="116">
        <v>0</v>
      </c>
      <c r="G109" s="117"/>
      <c r="H109" s="96">
        <v>0</v>
      </c>
      <c r="I109" s="89" t="s">
        <v>173</v>
      </c>
      <c r="J109" s="88" t="s">
        <v>9</v>
      </c>
      <c r="K109" s="116">
        <f>25+20</f>
        <v>45</v>
      </c>
      <c r="L109" s="117"/>
      <c r="M109" s="96">
        <f>25+20</f>
        <v>45</v>
      </c>
      <c r="N109" s="99"/>
      <c r="O109" s="99"/>
      <c r="P109" s="99"/>
    </row>
    <row r="110" spans="1:16" s="5" customFormat="1" ht="79.5" customHeight="1" x14ac:dyDescent="0.25">
      <c r="A110" s="103" t="s">
        <v>165</v>
      </c>
      <c r="B110" s="103" t="s">
        <v>106</v>
      </c>
      <c r="C110" s="103" t="s">
        <v>101</v>
      </c>
      <c r="D110" s="33" t="s">
        <v>172</v>
      </c>
      <c r="E110" s="88" t="s">
        <v>13</v>
      </c>
      <c r="F110" s="116">
        <v>50</v>
      </c>
      <c r="G110" s="117"/>
      <c r="H110" s="96">
        <v>50</v>
      </c>
      <c r="I110" s="89" t="s">
        <v>173</v>
      </c>
      <c r="J110" s="88" t="s">
        <v>9</v>
      </c>
      <c r="K110" s="116">
        <v>200</v>
      </c>
      <c r="L110" s="117"/>
      <c r="M110" s="96">
        <v>200</v>
      </c>
      <c r="N110" s="99"/>
      <c r="O110" s="99"/>
      <c r="P110" s="99"/>
    </row>
    <row r="111" spans="1:16" s="5" customFormat="1" ht="91.5" customHeight="1" x14ac:dyDescent="0.25">
      <c r="A111" s="104"/>
      <c r="B111" s="104"/>
      <c r="C111" s="104"/>
      <c r="D111" s="33" t="s">
        <v>174</v>
      </c>
      <c r="E111" s="88" t="s">
        <v>13</v>
      </c>
      <c r="F111" s="116">
        <v>0</v>
      </c>
      <c r="G111" s="117"/>
      <c r="H111" s="96">
        <v>0</v>
      </c>
      <c r="I111" s="89" t="s">
        <v>173</v>
      </c>
      <c r="J111" s="88" t="s">
        <v>9</v>
      </c>
      <c r="K111" s="116">
        <v>70</v>
      </c>
      <c r="L111" s="117"/>
      <c r="M111" s="96">
        <v>70</v>
      </c>
      <c r="N111" s="99"/>
      <c r="O111" s="99"/>
      <c r="P111" s="99"/>
    </row>
    <row r="112" spans="1:16" s="5" customFormat="1" ht="81" customHeight="1" x14ac:dyDescent="0.25">
      <c r="A112" s="103" t="s">
        <v>166</v>
      </c>
      <c r="B112" s="103" t="s">
        <v>157</v>
      </c>
      <c r="C112" s="103" t="s">
        <v>101</v>
      </c>
      <c r="D112" s="33" t="s">
        <v>172</v>
      </c>
      <c r="E112" s="88" t="s">
        <v>13</v>
      </c>
      <c r="F112" s="116">
        <v>50</v>
      </c>
      <c r="G112" s="117"/>
      <c r="H112" s="96">
        <v>50</v>
      </c>
      <c r="I112" s="89" t="s">
        <v>173</v>
      </c>
      <c r="J112" s="88" t="s">
        <v>9</v>
      </c>
      <c r="K112" s="116">
        <v>85</v>
      </c>
      <c r="L112" s="117"/>
      <c r="M112" s="96">
        <v>85</v>
      </c>
      <c r="N112" s="99"/>
      <c r="O112" s="99"/>
      <c r="P112" s="99"/>
    </row>
    <row r="113" spans="1:16" s="5" customFormat="1" ht="93" customHeight="1" x14ac:dyDescent="0.25">
      <c r="A113" s="104"/>
      <c r="B113" s="104"/>
      <c r="C113" s="104"/>
      <c r="D113" s="33" t="s">
        <v>174</v>
      </c>
      <c r="E113" s="88" t="s">
        <v>13</v>
      </c>
      <c r="F113" s="116">
        <v>0</v>
      </c>
      <c r="G113" s="117"/>
      <c r="H113" s="96">
        <v>0</v>
      </c>
      <c r="I113" s="89" t="s">
        <v>173</v>
      </c>
      <c r="J113" s="88" t="s">
        <v>9</v>
      </c>
      <c r="K113" s="116">
        <v>115</v>
      </c>
      <c r="L113" s="117"/>
      <c r="M113" s="96">
        <v>115</v>
      </c>
      <c r="N113" s="99"/>
      <c r="O113" s="99"/>
      <c r="P113" s="99"/>
    </row>
    <row r="114" spans="1:16" s="5" customFormat="1" ht="79.5" customHeight="1" x14ac:dyDescent="0.25">
      <c r="A114" s="103" t="s">
        <v>192</v>
      </c>
      <c r="B114" s="103" t="s">
        <v>107</v>
      </c>
      <c r="C114" s="103" t="s">
        <v>101</v>
      </c>
      <c r="D114" s="33" t="s">
        <v>172</v>
      </c>
      <c r="E114" s="88" t="s">
        <v>13</v>
      </c>
      <c r="F114" s="116">
        <v>25</v>
      </c>
      <c r="G114" s="117"/>
      <c r="H114" s="96">
        <v>25</v>
      </c>
      <c r="I114" s="89" t="s">
        <v>173</v>
      </c>
      <c r="J114" s="88" t="s">
        <v>9</v>
      </c>
      <c r="K114" s="116">
        <v>21</v>
      </c>
      <c r="L114" s="117"/>
      <c r="M114" s="96">
        <v>21</v>
      </c>
      <c r="N114" s="99"/>
      <c r="O114" s="99"/>
      <c r="P114" s="99"/>
    </row>
    <row r="115" spans="1:16" s="5" customFormat="1" ht="90" customHeight="1" x14ac:dyDescent="0.25">
      <c r="A115" s="104"/>
      <c r="B115" s="104"/>
      <c r="C115" s="104"/>
      <c r="D115" s="33" t="s">
        <v>174</v>
      </c>
      <c r="E115" s="88" t="s">
        <v>13</v>
      </c>
      <c r="F115" s="116">
        <v>0</v>
      </c>
      <c r="G115" s="117"/>
      <c r="H115" s="96">
        <v>0</v>
      </c>
      <c r="I115" s="89" t="s">
        <v>173</v>
      </c>
      <c r="J115" s="88" t="s">
        <v>9</v>
      </c>
      <c r="K115" s="116">
        <v>28</v>
      </c>
      <c r="L115" s="117"/>
      <c r="M115" s="96">
        <v>28</v>
      </c>
      <c r="N115" s="99"/>
      <c r="O115" s="99"/>
      <c r="P115" s="99"/>
    </row>
    <row r="116" spans="1:16" s="5" customFormat="1" ht="80.25" customHeight="1" x14ac:dyDescent="0.25">
      <c r="A116" s="103" t="s">
        <v>193</v>
      </c>
      <c r="B116" s="103" t="s">
        <v>108</v>
      </c>
      <c r="C116" s="103" t="s">
        <v>101</v>
      </c>
      <c r="D116" s="33" t="s">
        <v>172</v>
      </c>
      <c r="E116" s="88" t="s">
        <v>13</v>
      </c>
      <c r="F116" s="116">
        <f>2</f>
        <v>2</v>
      </c>
      <c r="G116" s="117"/>
      <c r="H116" s="96">
        <f>2</f>
        <v>2</v>
      </c>
      <c r="I116" s="89" t="s">
        <v>173</v>
      </c>
      <c r="J116" s="88" t="s">
        <v>9</v>
      </c>
      <c r="K116" s="116">
        <f>25</f>
        <v>25</v>
      </c>
      <c r="L116" s="117"/>
      <c r="M116" s="96">
        <f>25</f>
        <v>25</v>
      </c>
      <c r="N116" s="99"/>
      <c r="O116" s="99"/>
      <c r="P116" s="99"/>
    </row>
    <row r="117" spans="1:16" s="5" customFormat="1" ht="89.25" customHeight="1" x14ac:dyDescent="0.25">
      <c r="A117" s="104"/>
      <c r="B117" s="104"/>
      <c r="C117" s="104"/>
      <c r="D117" s="33" t="s">
        <v>174</v>
      </c>
      <c r="E117" s="88" t="s">
        <v>13</v>
      </c>
      <c r="F117" s="116">
        <f>0</f>
        <v>0</v>
      </c>
      <c r="G117" s="117"/>
      <c r="H117" s="96">
        <f>0</f>
        <v>0</v>
      </c>
      <c r="I117" s="89" t="s">
        <v>173</v>
      </c>
      <c r="J117" s="88" t="s">
        <v>9</v>
      </c>
      <c r="K117" s="116">
        <v>55</v>
      </c>
      <c r="L117" s="117"/>
      <c r="M117" s="96">
        <v>55</v>
      </c>
      <c r="N117" s="99"/>
      <c r="O117" s="99"/>
      <c r="P117" s="99"/>
    </row>
    <row r="118" spans="1:16" s="5" customFormat="1" ht="83.25" customHeight="1" x14ac:dyDescent="0.25">
      <c r="A118" s="103" t="s">
        <v>194</v>
      </c>
      <c r="B118" s="103" t="s">
        <v>158</v>
      </c>
      <c r="C118" s="103" t="s">
        <v>101</v>
      </c>
      <c r="D118" s="33" t="s">
        <v>172</v>
      </c>
      <c r="E118" s="88" t="s">
        <v>13</v>
      </c>
      <c r="F118" s="116">
        <v>25</v>
      </c>
      <c r="G118" s="117"/>
      <c r="H118" s="96">
        <v>25</v>
      </c>
      <c r="I118" s="89" t="s">
        <v>173</v>
      </c>
      <c r="J118" s="88" t="s">
        <v>9</v>
      </c>
      <c r="K118" s="116">
        <v>15</v>
      </c>
      <c r="L118" s="117"/>
      <c r="M118" s="96">
        <v>15</v>
      </c>
      <c r="N118" s="99"/>
      <c r="O118" s="99"/>
      <c r="P118" s="99"/>
    </row>
    <row r="119" spans="1:16" s="5" customFormat="1" ht="90" customHeight="1" x14ac:dyDescent="0.25">
      <c r="A119" s="104"/>
      <c r="B119" s="104"/>
      <c r="C119" s="104"/>
      <c r="D119" s="33" t="s">
        <v>174</v>
      </c>
      <c r="E119" s="88" t="s">
        <v>13</v>
      </c>
      <c r="F119" s="116">
        <v>0</v>
      </c>
      <c r="G119" s="117"/>
      <c r="H119" s="96">
        <v>0</v>
      </c>
      <c r="I119" s="89" t="s">
        <v>173</v>
      </c>
      <c r="J119" s="88" t="s">
        <v>9</v>
      </c>
      <c r="K119" s="116">
        <f>10</f>
        <v>10</v>
      </c>
      <c r="L119" s="117"/>
      <c r="M119" s="96">
        <v>10</v>
      </c>
      <c r="N119" s="99"/>
      <c r="O119" s="99"/>
      <c r="P119" s="99"/>
    </row>
    <row r="120" spans="1:16" s="5" customFormat="1" ht="84" customHeight="1" x14ac:dyDescent="0.25">
      <c r="A120" s="103" t="s">
        <v>195</v>
      </c>
      <c r="B120" s="103" t="s">
        <v>109</v>
      </c>
      <c r="C120" s="103" t="s">
        <v>101</v>
      </c>
      <c r="D120" s="33" t="s">
        <v>172</v>
      </c>
      <c r="E120" s="88" t="s">
        <v>13</v>
      </c>
      <c r="F120" s="116">
        <v>25</v>
      </c>
      <c r="G120" s="117"/>
      <c r="H120" s="96">
        <v>25</v>
      </c>
      <c r="I120" s="89" t="s">
        <v>173</v>
      </c>
      <c r="J120" s="88" t="s">
        <v>9</v>
      </c>
      <c r="K120" s="116">
        <v>55</v>
      </c>
      <c r="L120" s="117"/>
      <c r="M120" s="96">
        <v>55</v>
      </c>
      <c r="N120" s="99"/>
      <c r="O120" s="99"/>
      <c r="P120" s="99"/>
    </row>
    <row r="121" spans="1:16" s="5" customFormat="1" ht="90.75" customHeight="1" x14ac:dyDescent="0.25">
      <c r="A121" s="104"/>
      <c r="B121" s="104"/>
      <c r="C121" s="104"/>
      <c r="D121" s="33" t="s">
        <v>174</v>
      </c>
      <c r="E121" s="88" t="s">
        <v>13</v>
      </c>
      <c r="F121" s="116">
        <v>5</v>
      </c>
      <c r="G121" s="117"/>
      <c r="H121" s="96">
        <v>5</v>
      </c>
      <c r="I121" s="89" t="s">
        <v>173</v>
      </c>
      <c r="J121" s="88" t="s">
        <v>9</v>
      </c>
      <c r="K121" s="116">
        <v>40</v>
      </c>
      <c r="L121" s="117"/>
      <c r="M121" s="96">
        <v>40</v>
      </c>
      <c r="N121" s="99"/>
      <c r="O121" s="99"/>
      <c r="P121" s="99"/>
    </row>
    <row r="122" spans="1:16" s="5" customFormat="1" ht="79.5" customHeight="1" x14ac:dyDescent="0.25">
      <c r="A122" s="87"/>
      <c r="B122" s="87"/>
      <c r="C122" s="87"/>
      <c r="D122" s="33" t="s">
        <v>175</v>
      </c>
      <c r="E122" s="88" t="s">
        <v>13</v>
      </c>
      <c r="F122" s="116">
        <v>0</v>
      </c>
      <c r="G122" s="117"/>
      <c r="H122" s="96">
        <v>0</v>
      </c>
      <c r="I122" s="89" t="s">
        <v>173</v>
      </c>
      <c r="J122" s="88" t="s">
        <v>9</v>
      </c>
      <c r="K122" s="116">
        <v>5</v>
      </c>
      <c r="L122" s="117"/>
      <c r="M122" s="96">
        <v>5</v>
      </c>
      <c r="N122" s="99"/>
      <c r="O122" s="99"/>
      <c r="P122" s="99"/>
    </row>
    <row r="123" spans="1:16" s="5" customFormat="1" ht="84" customHeight="1" x14ac:dyDescent="0.25">
      <c r="A123" s="103" t="s">
        <v>196</v>
      </c>
      <c r="B123" s="103" t="s">
        <v>181</v>
      </c>
      <c r="C123" s="103" t="s">
        <v>101</v>
      </c>
      <c r="D123" s="33" t="s">
        <v>172</v>
      </c>
      <c r="E123" s="88" t="s">
        <v>13</v>
      </c>
      <c r="F123" s="116">
        <v>25</v>
      </c>
      <c r="G123" s="117"/>
      <c r="H123" s="96">
        <v>25</v>
      </c>
      <c r="I123" s="89" t="s">
        <v>173</v>
      </c>
      <c r="J123" s="88" t="s">
        <v>9</v>
      </c>
      <c r="K123" s="116">
        <v>0</v>
      </c>
      <c r="L123" s="117"/>
      <c r="M123" s="96">
        <v>0</v>
      </c>
      <c r="N123" s="99"/>
      <c r="O123" s="99"/>
      <c r="P123" s="99"/>
    </row>
    <row r="124" spans="1:16" s="5" customFormat="1" ht="90.75" customHeight="1" x14ac:dyDescent="0.25">
      <c r="A124" s="104"/>
      <c r="B124" s="104"/>
      <c r="C124" s="104"/>
      <c r="D124" s="33" t="s">
        <v>174</v>
      </c>
      <c r="E124" s="88" t="s">
        <v>13</v>
      </c>
      <c r="F124" s="116">
        <v>0</v>
      </c>
      <c r="G124" s="117"/>
      <c r="H124" s="96">
        <v>0</v>
      </c>
      <c r="I124" s="89" t="s">
        <v>173</v>
      </c>
      <c r="J124" s="88" t="s">
        <v>9</v>
      </c>
      <c r="K124" s="116">
        <v>12</v>
      </c>
      <c r="L124" s="117"/>
      <c r="M124" s="96">
        <v>12</v>
      </c>
      <c r="N124" s="99"/>
      <c r="O124" s="99"/>
      <c r="P124" s="99"/>
    </row>
    <row r="125" spans="1:16" s="5" customFormat="1" ht="84" customHeight="1" x14ac:dyDescent="0.25">
      <c r="A125" s="103" t="s">
        <v>231</v>
      </c>
      <c r="B125" s="103" t="s">
        <v>232</v>
      </c>
      <c r="C125" s="103" t="s">
        <v>101</v>
      </c>
      <c r="D125" s="33" t="s">
        <v>172</v>
      </c>
      <c r="E125" s="88" t="s">
        <v>13</v>
      </c>
      <c r="F125" s="116">
        <v>5</v>
      </c>
      <c r="G125" s="117"/>
      <c r="H125" s="96">
        <v>5</v>
      </c>
      <c r="I125" s="89" t="s">
        <v>173</v>
      </c>
      <c r="J125" s="88" t="s">
        <v>9</v>
      </c>
      <c r="K125" s="116">
        <v>10</v>
      </c>
      <c r="L125" s="117"/>
      <c r="M125" s="96">
        <v>10</v>
      </c>
      <c r="N125" s="94"/>
      <c r="O125" s="95"/>
      <c r="P125" s="91"/>
    </row>
    <row r="126" spans="1:16" s="5" customFormat="1" ht="90.75" customHeight="1" x14ac:dyDescent="0.25">
      <c r="A126" s="104"/>
      <c r="B126" s="104"/>
      <c r="C126" s="104"/>
      <c r="D126" s="33" t="s">
        <v>174</v>
      </c>
      <c r="E126" s="88" t="s">
        <v>13</v>
      </c>
      <c r="F126" s="116">
        <v>0</v>
      </c>
      <c r="G126" s="117"/>
      <c r="H126" s="96">
        <v>0</v>
      </c>
      <c r="I126" s="89" t="s">
        <v>173</v>
      </c>
      <c r="J126" s="88" t="s">
        <v>9</v>
      </c>
      <c r="K126" s="116">
        <v>0</v>
      </c>
      <c r="L126" s="117"/>
      <c r="M126" s="96">
        <v>0</v>
      </c>
      <c r="N126" s="94"/>
      <c r="O126" s="95"/>
      <c r="P126" s="91"/>
    </row>
    <row r="127" spans="1:16" s="41" customFormat="1" x14ac:dyDescent="0.25">
      <c r="A127" s="93" t="s">
        <v>7</v>
      </c>
      <c r="B127" s="93"/>
      <c r="C127" s="90"/>
      <c r="D127" s="93" t="s">
        <v>12</v>
      </c>
      <c r="E127" s="93" t="s">
        <v>12</v>
      </c>
      <c r="F127" s="221" t="s">
        <v>12</v>
      </c>
      <c r="G127" s="222"/>
      <c r="H127" s="93" t="s">
        <v>12</v>
      </c>
      <c r="I127" s="93" t="s">
        <v>12</v>
      </c>
      <c r="J127" s="93" t="s">
        <v>12</v>
      </c>
      <c r="K127" s="221" t="s">
        <v>12</v>
      </c>
      <c r="L127" s="222"/>
      <c r="M127" s="93" t="s">
        <v>12</v>
      </c>
      <c r="N127" s="219">
        <f>N86</f>
        <v>133753.4</v>
      </c>
      <c r="O127" s="220"/>
      <c r="P127" s="92">
        <f>P86</f>
        <v>133380.4</v>
      </c>
    </row>
    <row r="128" spans="1:16" s="41" customFormat="1" x14ac:dyDescent="0.25">
      <c r="A128" s="93" t="s">
        <v>154</v>
      </c>
      <c r="B128" s="93"/>
      <c r="C128" s="88" t="s">
        <v>12</v>
      </c>
      <c r="D128" s="93" t="s">
        <v>12</v>
      </c>
      <c r="E128" s="93" t="s">
        <v>12</v>
      </c>
      <c r="F128" s="221" t="s">
        <v>12</v>
      </c>
      <c r="G128" s="222"/>
      <c r="H128" s="93" t="s">
        <v>12</v>
      </c>
      <c r="I128" s="93" t="s">
        <v>12</v>
      </c>
      <c r="J128" s="93" t="s">
        <v>12</v>
      </c>
      <c r="K128" s="221" t="s">
        <v>12</v>
      </c>
      <c r="L128" s="222"/>
      <c r="M128" s="93" t="s">
        <v>12</v>
      </c>
      <c r="N128" s="219">
        <f>N15+N51+N79+N84+N127</f>
        <v>1413840.1</v>
      </c>
      <c r="O128" s="220"/>
      <c r="P128" s="92">
        <f>P15+P51+P79+P84+P127</f>
        <v>1390941.2999999998</v>
      </c>
    </row>
  </sheetData>
  <mergeCells count="386">
    <mergeCell ref="A125:A126"/>
    <mergeCell ref="B125:B126"/>
    <mergeCell ref="C125:C126"/>
    <mergeCell ref="F125:G125"/>
    <mergeCell ref="K125:L125"/>
    <mergeCell ref="F126:G126"/>
    <mergeCell ref="K126:L126"/>
    <mergeCell ref="F122:G122"/>
    <mergeCell ref="K122:L122"/>
    <mergeCell ref="F89:G89"/>
    <mergeCell ref="K89:L89"/>
    <mergeCell ref="F91:G91"/>
    <mergeCell ref="K91:L91"/>
    <mergeCell ref="A123:A124"/>
    <mergeCell ref="B123:B124"/>
    <mergeCell ref="C123:C124"/>
    <mergeCell ref="F123:G123"/>
    <mergeCell ref="K123:L123"/>
    <mergeCell ref="F124:G124"/>
    <mergeCell ref="K124:L124"/>
    <mergeCell ref="F115:G115"/>
    <mergeCell ref="K115:L115"/>
    <mergeCell ref="A120:A121"/>
    <mergeCell ref="B120:B121"/>
    <mergeCell ref="C120:C121"/>
    <mergeCell ref="B110:B111"/>
    <mergeCell ref="C110:C111"/>
    <mergeCell ref="A116:A117"/>
    <mergeCell ref="B116:B117"/>
    <mergeCell ref="C116:C117"/>
    <mergeCell ref="A110:A111"/>
    <mergeCell ref="A53:A57"/>
    <mergeCell ref="C53:C57"/>
    <mergeCell ref="K54:L54"/>
    <mergeCell ref="K55:L55"/>
    <mergeCell ref="K56:L56"/>
    <mergeCell ref="K57:L57"/>
    <mergeCell ref="C61:C63"/>
    <mergeCell ref="B61:B63"/>
    <mergeCell ref="A61:A63"/>
    <mergeCell ref="K62:L62"/>
    <mergeCell ref="K63:L63"/>
    <mergeCell ref="F58:G58"/>
    <mergeCell ref="A77:A78"/>
    <mergeCell ref="A74:A76"/>
    <mergeCell ref="C74:C76"/>
    <mergeCell ref="F70:G70"/>
    <mergeCell ref="K77:L77"/>
    <mergeCell ref="K73:L73"/>
    <mergeCell ref="F73:G73"/>
    <mergeCell ref="C66:C68"/>
    <mergeCell ref="B66:B68"/>
    <mergeCell ref="A66:A68"/>
    <mergeCell ref="D66:D68"/>
    <mergeCell ref="E66:E68"/>
    <mergeCell ref="H66:H68"/>
    <mergeCell ref="K67:L67"/>
    <mergeCell ref="K68:L68"/>
    <mergeCell ref="A69:A73"/>
    <mergeCell ref="B69:B73"/>
    <mergeCell ref="C69:C73"/>
    <mergeCell ref="F69:G69"/>
    <mergeCell ref="B74:B76"/>
    <mergeCell ref="F120:G120"/>
    <mergeCell ref="K120:L120"/>
    <mergeCell ref="F121:G121"/>
    <mergeCell ref="K121:L121"/>
    <mergeCell ref="F110:G110"/>
    <mergeCell ref="K110:L110"/>
    <mergeCell ref="F111:G111"/>
    <mergeCell ref="K111:L111"/>
    <mergeCell ref="F116:G116"/>
    <mergeCell ref="K116:L116"/>
    <mergeCell ref="F117:G117"/>
    <mergeCell ref="K117:L117"/>
    <mergeCell ref="A114:A115"/>
    <mergeCell ref="B114:B115"/>
    <mergeCell ref="C114:C115"/>
    <mergeCell ref="F114:G114"/>
    <mergeCell ref="K114:L114"/>
    <mergeCell ref="A102:A103"/>
    <mergeCell ref="B102:B103"/>
    <mergeCell ref="C102:C103"/>
    <mergeCell ref="F102:G102"/>
    <mergeCell ref="K102:L102"/>
    <mergeCell ref="F103:G103"/>
    <mergeCell ref="K103:L103"/>
    <mergeCell ref="A108:A109"/>
    <mergeCell ref="B108:B109"/>
    <mergeCell ref="C108:C109"/>
    <mergeCell ref="F108:G108"/>
    <mergeCell ref="K108:L108"/>
    <mergeCell ref="F109:G109"/>
    <mergeCell ref="K109:L109"/>
    <mergeCell ref="B104:B105"/>
    <mergeCell ref="C104:C105"/>
    <mergeCell ref="F105:G105"/>
    <mergeCell ref="A106:A107"/>
    <mergeCell ref="B106:B107"/>
    <mergeCell ref="A98:A99"/>
    <mergeCell ref="B98:B99"/>
    <mergeCell ref="C98:C99"/>
    <mergeCell ref="A100:A101"/>
    <mergeCell ref="B100:B101"/>
    <mergeCell ref="C100:C101"/>
    <mergeCell ref="F100:G100"/>
    <mergeCell ref="K100:L100"/>
    <mergeCell ref="F101:G101"/>
    <mergeCell ref="K101:L101"/>
    <mergeCell ref="F98:G98"/>
    <mergeCell ref="F99:G99"/>
    <mergeCell ref="K98:L98"/>
    <mergeCell ref="K99:L99"/>
    <mergeCell ref="H19:H20"/>
    <mergeCell ref="F11:G11"/>
    <mergeCell ref="F12:G12"/>
    <mergeCell ref="K1:N1"/>
    <mergeCell ref="A2:P2"/>
    <mergeCell ref="A3:P3"/>
    <mergeCell ref="A5:A6"/>
    <mergeCell ref="C5:C6"/>
    <mergeCell ref="N5:P5"/>
    <mergeCell ref="D5:H5"/>
    <mergeCell ref="I5:M5"/>
    <mergeCell ref="F6:G6"/>
    <mergeCell ref="N6:O6"/>
    <mergeCell ref="K6:L6"/>
    <mergeCell ref="B5:B6"/>
    <mergeCell ref="P8:P14"/>
    <mergeCell ref="I19:I20"/>
    <mergeCell ref="I17:I18"/>
    <mergeCell ref="A7:P7"/>
    <mergeCell ref="C17:C18"/>
    <mergeCell ref="D17:D18"/>
    <mergeCell ref="E17:E18"/>
    <mergeCell ref="M17:M18"/>
    <mergeCell ref="P17:P18"/>
    <mergeCell ref="F21:G21"/>
    <mergeCell ref="F22:G22"/>
    <mergeCell ref="F19:G20"/>
    <mergeCell ref="C12:C13"/>
    <mergeCell ref="A16:P16"/>
    <mergeCell ref="D19:D20"/>
    <mergeCell ref="K9:L9"/>
    <mergeCell ref="K10:L10"/>
    <mergeCell ref="K11:L11"/>
    <mergeCell ref="K12:L12"/>
    <mergeCell ref="B12:B13"/>
    <mergeCell ref="B17:B18"/>
    <mergeCell ref="A19:A28"/>
    <mergeCell ref="B19:B28"/>
    <mergeCell ref="C19:C28"/>
    <mergeCell ref="E19:E20"/>
    <mergeCell ref="N8:O14"/>
    <mergeCell ref="N15:O15"/>
    <mergeCell ref="N17:O18"/>
    <mergeCell ref="F8:G8"/>
    <mergeCell ref="F9:G9"/>
    <mergeCell ref="F10:G10"/>
    <mergeCell ref="F13:G13"/>
    <mergeCell ref="A12:A13"/>
    <mergeCell ref="H17:H18"/>
    <mergeCell ref="J17:J18"/>
    <mergeCell ref="F14:G14"/>
    <mergeCell ref="K8:L8"/>
    <mergeCell ref="K13:L13"/>
    <mergeCell ref="K14:L14"/>
    <mergeCell ref="K17:L18"/>
    <mergeCell ref="K15:L15"/>
    <mergeCell ref="F15:G15"/>
    <mergeCell ref="F17:G18"/>
    <mergeCell ref="H29:H30"/>
    <mergeCell ref="J29:J30"/>
    <mergeCell ref="P19:P47"/>
    <mergeCell ref="N59:O60"/>
    <mergeCell ref="P59:P60"/>
    <mergeCell ref="N19:O47"/>
    <mergeCell ref="K24:L24"/>
    <mergeCell ref="K25:L25"/>
    <mergeCell ref="F42:G42"/>
    <mergeCell ref="F35:G35"/>
    <mergeCell ref="F31:G31"/>
    <mergeCell ref="F32:G32"/>
    <mergeCell ref="K19:L20"/>
    <mergeCell ref="K51:L51"/>
    <mergeCell ref="M29:M30"/>
    <mergeCell ref="K21:L21"/>
    <mergeCell ref="K22:L22"/>
    <mergeCell ref="K31:L31"/>
    <mergeCell ref="K32:L32"/>
    <mergeCell ref="K23:L23"/>
    <mergeCell ref="I38:I39"/>
    <mergeCell ref="J38:J39"/>
    <mergeCell ref="I29:I30"/>
    <mergeCell ref="J19:J20"/>
    <mergeCell ref="P81:P82"/>
    <mergeCell ref="P53:P58"/>
    <mergeCell ref="B77:B78"/>
    <mergeCell ref="P61:P68"/>
    <mergeCell ref="K66:L66"/>
    <mergeCell ref="K58:L58"/>
    <mergeCell ref="K81:L81"/>
    <mergeCell ref="K59:L59"/>
    <mergeCell ref="D71:D72"/>
    <mergeCell ref="E71:E72"/>
    <mergeCell ref="H71:H72"/>
    <mergeCell ref="C77:C78"/>
    <mergeCell ref="K69:L69"/>
    <mergeCell ref="K79:L79"/>
    <mergeCell ref="K71:L71"/>
    <mergeCell ref="K78:L78"/>
    <mergeCell ref="F66:G68"/>
    <mergeCell ref="F54:G54"/>
    <mergeCell ref="F55:G55"/>
    <mergeCell ref="F82:G82"/>
    <mergeCell ref="M94:M95"/>
    <mergeCell ref="K83:L83"/>
    <mergeCell ref="K72:L72"/>
    <mergeCell ref="K88:L88"/>
    <mergeCell ref="N86:O124"/>
    <mergeCell ref="A48:A50"/>
    <mergeCell ref="C48:C50"/>
    <mergeCell ref="A52:P52"/>
    <mergeCell ref="P48:P50"/>
    <mergeCell ref="K48:L48"/>
    <mergeCell ref="K49:L49"/>
    <mergeCell ref="N53:O58"/>
    <mergeCell ref="B48:B50"/>
    <mergeCell ref="N69:O78"/>
    <mergeCell ref="P69:P78"/>
    <mergeCell ref="F62:G62"/>
    <mergeCell ref="K76:L76"/>
    <mergeCell ref="F74:G74"/>
    <mergeCell ref="F75:G75"/>
    <mergeCell ref="F60:G60"/>
    <mergeCell ref="F61:G61"/>
    <mergeCell ref="F64:G64"/>
    <mergeCell ref="F65:G65"/>
    <mergeCell ref="K50:L50"/>
    <mergeCell ref="K26:L26"/>
    <mergeCell ref="K27:L27"/>
    <mergeCell ref="K28:L28"/>
    <mergeCell ref="N83:O83"/>
    <mergeCell ref="N48:O50"/>
    <mergeCell ref="N51:O51"/>
    <mergeCell ref="K29:L30"/>
    <mergeCell ref="K90:L90"/>
    <mergeCell ref="K74:L75"/>
    <mergeCell ref="K86:L87"/>
    <mergeCell ref="K70:L70"/>
    <mergeCell ref="K82:L82"/>
    <mergeCell ref="K44:L44"/>
    <mergeCell ref="K53:L53"/>
    <mergeCell ref="K64:L64"/>
    <mergeCell ref="K65:L65"/>
    <mergeCell ref="K60:L60"/>
    <mergeCell ref="K61:L61"/>
    <mergeCell ref="M74:M75"/>
    <mergeCell ref="K43:L43"/>
    <mergeCell ref="F128:G128"/>
    <mergeCell ref="A104:A105"/>
    <mergeCell ref="H86:H87"/>
    <mergeCell ref="K84:L84"/>
    <mergeCell ref="N61:O68"/>
    <mergeCell ref="M19:M20"/>
    <mergeCell ref="K38:L39"/>
    <mergeCell ref="K34:L34"/>
    <mergeCell ref="K35:L35"/>
    <mergeCell ref="A94:A95"/>
    <mergeCell ref="C94:C95"/>
    <mergeCell ref="F90:G90"/>
    <mergeCell ref="B86:B87"/>
    <mergeCell ref="F77:G77"/>
    <mergeCell ref="F76:G76"/>
    <mergeCell ref="I74:I75"/>
    <mergeCell ref="J74:J75"/>
    <mergeCell ref="A86:A87"/>
    <mergeCell ref="C86:C87"/>
    <mergeCell ref="D86:D87"/>
    <mergeCell ref="E86:E87"/>
    <mergeCell ref="I86:I87"/>
    <mergeCell ref="B94:B95"/>
    <mergeCell ref="F88:G88"/>
    <mergeCell ref="F86:G87"/>
    <mergeCell ref="F78:G78"/>
    <mergeCell ref="F104:G104"/>
    <mergeCell ref="F51:G51"/>
    <mergeCell ref="F46:G46"/>
    <mergeCell ref="N128:O128"/>
    <mergeCell ref="N79:O79"/>
    <mergeCell ref="N81:O82"/>
    <mergeCell ref="N84:O84"/>
    <mergeCell ref="K127:L127"/>
    <mergeCell ref="K128:L128"/>
    <mergeCell ref="K92:L92"/>
    <mergeCell ref="K93:L93"/>
    <mergeCell ref="K94:L95"/>
    <mergeCell ref="K96:L96"/>
    <mergeCell ref="M86:M87"/>
    <mergeCell ref="A85:P85"/>
    <mergeCell ref="A80:P80"/>
    <mergeCell ref="F127:G127"/>
    <mergeCell ref="F92:G92"/>
    <mergeCell ref="F93:G93"/>
    <mergeCell ref="F94:G95"/>
    <mergeCell ref="N127:O127"/>
    <mergeCell ref="K97:L97"/>
    <mergeCell ref="F83:G83"/>
    <mergeCell ref="F26:G26"/>
    <mergeCell ref="F27:G27"/>
    <mergeCell ref="F71:G72"/>
    <mergeCell ref="F84:G84"/>
    <mergeCell ref="F53:G53"/>
    <mergeCell ref="F28:G28"/>
    <mergeCell ref="F50:G50"/>
    <mergeCell ref="F23:G23"/>
    <mergeCell ref="F24:G24"/>
    <mergeCell ref="F25:G25"/>
    <mergeCell ref="F48:G48"/>
    <mergeCell ref="F49:G49"/>
    <mergeCell ref="F59:G59"/>
    <mergeCell ref="F43:G43"/>
    <mergeCell ref="F44:G44"/>
    <mergeCell ref="F63:G63"/>
    <mergeCell ref="F37:G37"/>
    <mergeCell ref="A112:A113"/>
    <mergeCell ref="B112:B113"/>
    <mergeCell ref="C112:C113"/>
    <mergeCell ref="F112:G112"/>
    <mergeCell ref="K112:L112"/>
    <mergeCell ref="F113:G113"/>
    <mergeCell ref="K113:L113"/>
    <mergeCell ref="K33:L33"/>
    <mergeCell ref="M38:M39"/>
    <mergeCell ref="F40:G41"/>
    <mergeCell ref="H40:H41"/>
    <mergeCell ref="I40:I41"/>
    <mergeCell ref="J40:J41"/>
    <mergeCell ref="K40:L41"/>
    <mergeCell ref="M40:M41"/>
    <mergeCell ref="F38:G39"/>
    <mergeCell ref="H38:H39"/>
    <mergeCell ref="F36:G36"/>
    <mergeCell ref="D38:D39"/>
    <mergeCell ref="F45:G45"/>
    <mergeCell ref="F47:G47"/>
    <mergeCell ref="F79:G79"/>
    <mergeCell ref="F81:G81"/>
    <mergeCell ref="J86:J87"/>
    <mergeCell ref="F106:G106"/>
    <mergeCell ref="K106:L106"/>
    <mergeCell ref="F107:G107"/>
    <mergeCell ref="K107:L107"/>
    <mergeCell ref="D94:D95"/>
    <mergeCell ref="E94:E95"/>
    <mergeCell ref="H94:H95"/>
    <mergeCell ref="I94:I95"/>
    <mergeCell ref="J94:J95"/>
    <mergeCell ref="F96:G96"/>
    <mergeCell ref="F97:G97"/>
    <mergeCell ref="K104:L104"/>
    <mergeCell ref="K105:L105"/>
    <mergeCell ref="P86:P124"/>
    <mergeCell ref="A29:A37"/>
    <mergeCell ref="B29:B37"/>
    <mergeCell ref="C29:C37"/>
    <mergeCell ref="F33:G33"/>
    <mergeCell ref="F34:G34"/>
    <mergeCell ref="D40:D41"/>
    <mergeCell ref="E40:E41"/>
    <mergeCell ref="E38:E39"/>
    <mergeCell ref="D29:D30"/>
    <mergeCell ref="E29:E30"/>
    <mergeCell ref="F29:G30"/>
    <mergeCell ref="A118:A119"/>
    <mergeCell ref="B118:B119"/>
    <mergeCell ref="C118:C119"/>
    <mergeCell ref="F118:G118"/>
    <mergeCell ref="K118:L118"/>
    <mergeCell ref="F119:G119"/>
    <mergeCell ref="K119:L119"/>
    <mergeCell ref="A38:A47"/>
    <mergeCell ref="B38:B47"/>
    <mergeCell ref="C38:C47"/>
    <mergeCell ref="K42:L42"/>
    <mergeCell ref="C106:C107"/>
  </mergeCells>
  <pageMargins left="0.27559055118110237" right="0.19685039370078741" top="0.39370078740157483" bottom="0.3937007874015748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Юдина</cp:lastModifiedBy>
  <cp:lastPrinted>2022-04-27T07:23:32Z</cp:lastPrinted>
  <dcterms:created xsi:type="dcterms:W3CDTF">2017-03-22T06:26:30Z</dcterms:created>
  <dcterms:modified xsi:type="dcterms:W3CDTF">2024-04-09T02:11:51Z</dcterms:modified>
</cp:coreProperties>
</file>